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4 - Kultúrny dom " sheetId="2" r:id="rId2"/>
  </sheets>
  <definedNames>
    <definedName name="_xlnm.Print_Area" localSheetId="0">'Rekapitulácia stavby'!$C$4:$AP$70,'Rekapitulácia stavby'!$C$76:$AP$105</definedName>
    <definedName name="_xlnm.Print_Titles" localSheetId="0">'Rekapitulácia stavby'!$85:$85</definedName>
    <definedName name="_xlnm.Print_Area" localSheetId="1">'04 - Kultúrny dom '!$C$4:$Q$70,'04 - Kultúrny dom '!$C$76:$Q$123,'04 - Kultúrny dom '!$C$129:$Q$314</definedName>
    <definedName name="_xlnm.Print_Titles" localSheetId="1">'04 - Kultúrny dom '!$139:$139</definedName>
  </definedNames>
  <calcPr/>
</workbook>
</file>

<file path=xl/calcChain.xml><?xml version="1.0" encoding="utf-8"?>
<calcChain xmlns="http://schemas.openxmlformats.org/spreadsheetml/2006/main">
  <c i="1" r="AY88"/>
  <c r="AX88"/>
  <c i="2" r="BI314"/>
  <c r="BH314"/>
  <c r="BG314"/>
  <c r="BE314"/>
  <c r="BK314"/>
  <c r="N314"/>
  <c r="BF314"/>
  <c r="BI313"/>
  <c r="BH313"/>
  <c r="BG313"/>
  <c r="BE313"/>
  <c r="BK313"/>
  <c r="N313"/>
  <c r="BF313"/>
  <c r="BI312"/>
  <c r="BH312"/>
  <c r="BG312"/>
  <c r="BE312"/>
  <c r="BK312"/>
  <c r="N312"/>
  <c r="BF312"/>
  <c r="BI311"/>
  <c r="BH311"/>
  <c r="BG311"/>
  <c r="BE311"/>
  <c r="BK311"/>
  <c r="N311"/>
  <c r="BF311"/>
  <c r="BI310"/>
  <c r="BH310"/>
  <c r="BG310"/>
  <c r="BE310"/>
  <c r="BK310"/>
  <c r="BK309"/>
  <c r="N309"/>
  <c r="N310"/>
  <c r="BF310"/>
  <c r="N113"/>
  <c r="BI308"/>
  <c r="BH308"/>
  <c r="BG308"/>
  <c r="BE308"/>
  <c r="AA308"/>
  <c r="Y308"/>
  <c r="W308"/>
  <c r="BK308"/>
  <c r="N308"/>
  <c r="BF308"/>
  <c r="BI307"/>
  <c r="BH307"/>
  <c r="BG307"/>
  <c r="BE307"/>
  <c r="AA307"/>
  <c r="AA306"/>
  <c r="Y307"/>
  <c r="Y306"/>
  <c r="W307"/>
  <c r="W306"/>
  <c r="BK307"/>
  <c r="BK306"/>
  <c r="N306"/>
  <c r="N307"/>
  <c r="BF307"/>
  <c r="N112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AA292"/>
  <c r="AA291"/>
  <c r="Y293"/>
  <c r="Y292"/>
  <c r="Y291"/>
  <c r="W293"/>
  <c r="W292"/>
  <c r="W291"/>
  <c r="BK293"/>
  <c r="BK292"/>
  <c r="N292"/>
  <c r="BK291"/>
  <c r="N291"/>
  <c r="N293"/>
  <c r="BF293"/>
  <c r="N111"/>
  <c r="N110"/>
  <c r="BI290"/>
  <c r="BH290"/>
  <c r="BG290"/>
  <c r="BE290"/>
  <c r="AA290"/>
  <c r="AA289"/>
  <c r="Y290"/>
  <c r="Y289"/>
  <c r="W290"/>
  <c r="W289"/>
  <c r="BK290"/>
  <c r="BK289"/>
  <c r="N289"/>
  <c r="N290"/>
  <c r="BF290"/>
  <c r="N109"/>
  <c r="BI288"/>
  <c r="BH288"/>
  <c r="BG288"/>
  <c r="BE288"/>
  <c r="AA288"/>
  <c r="AA287"/>
  <c r="Y288"/>
  <c r="Y287"/>
  <c r="W288"/>
  <c r="W287"/>
  <c r="BK288"/>
  <c r="BK287"/>
  <c r="N287"/>
  <c r="N288"/>
  <c r="BF288"/>
  <c r="N108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AA282"/>
  <c r="Y283"/>
  <c r="Y282"/>
  <c r="W283"/>
  <c r="W282"/>
  <c r="BK283"/>
  <c r="BK282"/>
  <c r="N282"/>
  <c r="N283"/>
  <c r="BF283"/>
  <c r="N107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AA274"/>
  <c r="Y275"/>
  <c r="Y274"/>
  <c r="W275"/>
  <c r="W274"/>
  <c r="BK275"/>
  <c r="BK274"/>
  <c r="N274"/>
  <c r="N275"/>
  <c r="BF275"/>
  <c r="N106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AA266"/>
  <c r="Y267"/>
  <c r="Y266"/>
  <c r="W267"/>
  <c r="W266"/>
  <c r="BK267"/>
  <c r="BK266"/>
  <c r="N266"/>
  <c r="N267"/>
  <c r="BF267"/>
  <c r="N105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AA261"/>
  <c r="Y262"/>
  <c r="Y261"/>
  <c r="W262"/>
  <c r="W261"/>
  <c r="BK262"/>
  <c r="BK261"/>
  <c r="N261"/>
  <c r="N262"/>
  <c r="BF262"/>
  <c r="N104"/>
  <c r="BI260"/>
  <c r="BH260"/>
  <c r="BG260"/>
  <c r="BE260"/>
  <c r="AA260"/>
  <c r="AA259"/>
  <c r="Y260"/>
  <c r="Y259"/>
  <c r="W260"/>
  <c r="W259"/>
  <c r="BK260"/>
  <c r="BK259"/>
  <c r="N259"/>
  <c r="N260"/>
  <c r="BF260"/>
  <c r="N103"/>
  <c r="BI258"/>
  <c r="BH258"/>
  <c r="BG258"/>
  <c r="BE258"/>
  <c r="AA258"/>
  <c r="Y258"/>
  <c r="W258"/>
  <c r="BK258"/>
  <c r="N258"/>
  <c r="BF258"/>
  <c r="BI257"/>
  <c r="BH257"/>
  <c r="BG257"/>
  <c r="BE257"/>
  <c r="AA257"/>
  <c r="AA256"/>
  <c r="Y257"/>
  <c r="Y256"/>
  <c r="W257"/>
  <c r="W256"/>
  <c r="BK257"/>
  <c r="BK256"/>
  <c r="N256"/>
  <c r="N257"/>
  <c r="BF257"/>
  <c r="N102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AA239"/>
  <c r="Y240"/>
  <c r="Y239"/>
  <c r="W240"/>
  <c r="W239"/>
  <c r="BK240"/>
  <c r="BK239"/>
  <c r="N239"/>
  <c r="N240"/>
  <c r="BF240"/>
  <c r="N101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AA204"/>
  <c r="Y205"/>
  <c r="Y204"/>
  <c r="W205"/>
  <c r="W204"/>
  <c r="BK205"/>
  <c r="BK204"/>
  <c r="N204"/>
  <c r="N205"/>
  <c r="BF205"/>
  <c r="N100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AA199"/>
  <c r="Y200"/>
  <c r="Y199"/>
  <c r="W200"/>
  <c r="W199"/>
  <c r="BK200"/>
  <c r="BK199"/>
  <c r="N199"/>
  <c r="N200"/>
  <c r="BF200"/>
  <c r="N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AA191"/>
  <c r="Y192"/>
  <c r="Y191"/>
  <c r="W192"/>
  <c r="W191"/>
  <c r="BK192"/>
  <c r="BK191"/>
  <c r="N191"/>
  <c r="N192"/>
  <c r="BF192"/>
  <c r="N98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AA183"/>
  <c r="Y184"/>
  <c r="Y183"/>
  <c r="W184"/>
  <c r="W183"/>
  <c r="BK184"/>
  <c r="BK183"/>
  <c r="N183"/>
  <c r="N184"/>
  <c r="BF184"/>
  <c r="N97"/>
  <c r="BI182"/>
  <c r="BH182"/>
  <c r="BG182"/>
  <c r="BE182"/>
  <c r="AA182"/>
  <c r="AA181"/>
  <c r="Y182"/>
  <c r="Y181"/>
  <c r="W182"/>
  <c r="W181"/>
  <c r="BK182"/>
  <c r="BK181"/>
  <c r="N181"/>
  <c r="N182"/>
  <c r="BF182"/>
  <c r="N96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AA165"/>
  <c r="Y166"/>
  <c r="Y165"/>
  <c r="W166"/>
  <c r="W165"/>
  <c r="BK166"/>
  <c r="BK165"/>
  <c r="N165"/>
  <c r="N166"/>
  <c r="BF166"/>
  <c r="N9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AA159"/>
  <c r="AA158"/>
  <c r="Y160"/>
  <c r="Y159"/>
  <c r="Y158"/>
  <c r="W160"/>
  <c r="W159"/>
  <c r="W158"/>
  <c r="BK160"/>
  <c r="BK159"/>
  <c r="N159"/>
  <c r="BK158"/>
  <c r="N158"/>
  <c r="N160"/>
  <c r="BF160"/>
  <c r="N94"/>
  <c r="N93"/>
  <c r="BI157"/>
  <c r="BH157"/>
  <c r="BG157"/>
  <c r="BE157"/>
  <c r="AA157"/>
  <c r="AA156"/>
  <c r="Y157"/>
  <c r="Y156"/>
  <c r="W157"/>
  <c r="W156"/>
  <c r="BK157"/>
  <c r="BK156"/>
  <c r="N156"/>
  <c r="N157"/>
  <c r="BF157"/>
  <c r="N92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AA147"/>
  <c r="Y148"/>
  <c r="Y147"/>
  <c r="W148"/>
  <c r="W147"/>
  <c r="BK148"/>
  <c r="BK147"/>
  <c r="N147"/>
  <c r="N148"/>
  <c r="BF148"/>
  <c r="N91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AA141"/>
  <c r="AA140"/>
  <c r="Y143"/>
  <c r="Y142"/>
  <c r="Y141"/>
  <c r="Y140"/>
  <c r="W143"/>
  <c r="W142"/>
  <c r="W141"/>
  <c r="W140"/>
  <c i="1" r="AU88"/>
  <c i="2" r="BK143"/>
  <c r="BK142"/>
  <c r="N142"/>
  <c r="BK141"/>
  <c r="N141"/>
  <c r="BK140"/>
  <c r="N140"/>
  <c r="N88"/>
  <c r="N143"/>
  <c r="BF143"/>
  <c r="N90"/>
  <c r="N89"/>
  <c r="F136"/>
  <c r="F134"/>
  <c r="F132"/>
  <c r="BI121"/>
  <c r="BH121"/>
  <c r="BG121"/>
  <c r="BE121"/>
  <c r="N121"/>
  <c r="BF121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H36"/>
  <c i="1" r="BD88"/>
  <c i="2" r="BH116"/>
  <c r="H35"/>
  <c i="1" r="BC88"/>
  <c i="2" r="BG116"/>
  <c r="H34"/>
  <c i="1" r="BB88"/>
  <c i="2" r="BE116"/>
  <c r="M32"/>
  <c i="1" r="AV88"/>
  <c i="2" r="H32"/>
  <c i="1" r="AZ88"/>
  <c i="2" r="N116"/>
  <c r="N115"/>
  <c r="L123"/>
  <c r="BF116"/>
  <c r="M33"/>
  <c i="1" r="AW88"/>
  <c i="2" r="H33"/>
  <c i="1" r="BA88"/>
  <c i="2" r="M28"/>
  <c i="1" r="AS88"/>
  <c i="2" r="M27"/>
  <c r="F83"/>
  <c r="F81"/>
  <c r="F79"/>
  <c r="M30"/>
  <c i="1" r="AG88"/>
  <c i="2" r="L38"/>
  <c r="O21"/>
  <c r="E21"/>
  <c r="M137"/>
  <c r="M84"/>
  <c r="O20"/>
  <c r="O18"/>
  <c r="E18"/>
  <c r="M136"/>
  <c r="M83"/>
  <c r="O17"/>
  <c r="O15"/>
  <c r="E15"/>
  <c r="F137"/>
  <c r="F84"/>
  <c r="O14"/>
  <c r="O9"/>
  <c r="M134"/>
  <c r="M81"/>
  <c r="F6"/>
  <c r="F131"/>
  <c r="F78"/>
  <c i="1" r="CK103"/>
  <c r="CJ103"/>
  <c r="CI103"/>
  <c r="CC103"/>
  <c r="CH103"/>
  <c r="CB103"/>
  <c r="CG103"/>
  <c r="CA103"/>
  <c r="CF103"/>
  <c r="BZ103"/>
  <c r="CE103"/>
  <c r="CK102"/>
  <c r="CJ102"/>
  <c r="CI102"/>
  <c r="CC102"/>
  <c r="CH102"/>
  <c r="CB102"/>
  <c r="CG102"/>
  <c r="CA102"/>
  <c r="CF102"/>
  <c r="BZ102"/>
  <c r="CE102"/>
  <c r="CK101"/>
  <c r="CJ101"/>
  <c r="CI101"/>
  <c r="CC101"/>
  <c r="CH101"/>
  <c r="CB101"/>
  <c r="CG101"/>
  <c r="CA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CK97"/>
  <c r="CJ97"/>
  <c r="CI97"/>
  <c r="CH97"/>
  <c r="CG97"/>
  <c r="CF97"/>
  <c r="BZ97"/>
  <c r="CE97"/>
  <c r="CK96"/>
  <c r="CJ96"/>
  <c r="CI96"/>
  <c r="CH96"/>
  <c r="CG96"/>
  <c r="CF96"/>
  <c r="BZ96"/>
  <c r="CE96"/>
  <c r="CK95"/>
  <c r="CJ95"/>
  <c r="CI95"/>
  <c r="CH95"/>
  <c r="CG95"/>
  <c r="CF95"/>
  <c r="BZ95"/>
  <c r="CE95"/>
  <c r="CK94"/>
  <c r="CJ94"/>
  <c r="CI94"/>
  <c r="CH94"/>
  <c r="CG94"/>
  <c r="CF94"/>
  <c r="BZ94"/>
  <c r="CE94"/>
  <c r="CK93"/>
  <c r="CJ93"/>
  <c r="CI93"/>
  <c r="CH93"/>
  <c r="CG93"/>
  <c r="CF93"/>
  <c r="BZ93"/>
  <c r="CE93"/>
  <c r="CK92"/>
  <c r="CJ92"/>
  <c r="CI92"/>
  <c r="CH92"/>
  <c r="CG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3"/>
  <c r="CD103"/>
  <c r="AV103"/>
  <c r="BY103"/>
  <c r="AN103"/>
  <c r="AG102"/>
  <c r="CD102"/>
  <c r="AV102"/>
  <c r="BY102"/>
  <c r="AN102"/>
  <c r="AG101"/>
  <c r="CD101"/>
  <c r="AV101"/>
  <c r="BY101"/>
  <c r="AN101"/>
  <c r="AG100"/>
  <c r="CD100"/>
  <c r="AV100"/>
  <c r="BY100"/>
  <c r="AN100"/>
  <c r="AG99"/>
  <c r="CD99"/>
  <c r="AV99"/>
  <c r="BY99"/>
  <c r="AN99"/>
  <c r="AG98"/>
  <c r="CD98"/>
  <c r="AV98"/>
  <c r="BY98"/>
  <c r="AN98"/>
  <c r="AG97"/>
  <c r="CD97"/>
  <c r="AV97"/>
  <c r="BY97"/>
  <c r="AN97"/>
  <c r="AG96"/>
  <c r="CD96"/>
  <c r="AV96"/>
  <c r="BY96"/>
  <c r="AN96"/>
  <c r="AG95"/>
  <c r="CD95"/>
  <c r="AV95"/>
  <c r="BY95"/>
  <c r="AN95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105"/>
  <c r="CD91"/>
  <c r="W31"/>
  <c r="AV91"/>
  <c r="BY91"/>
  <c r="AK31"/>
  <c r="AN91"/>
  <c r="AN90"/>
  <c r="AT88"/>
  <c r="AN88"/>
  <c r="AN87"/>
  <c r="AN105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<sst xmlns="http://schemas.openxmlformats.org/spreadsheetml/2006/main">
  <si>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</si>
  <si>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</si>
  <si>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</si>
  <si>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</si>
  <si>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</si>
  <si>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</si>
  <si>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</si>
  <si>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</si>
  <si>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</si>
  <si>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</si>
  <si>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</si>
  <si>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</si>
  <si>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</si>
  <si>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</si>
  <si>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</si>
  <si>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09535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</si>
  <si>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</si>
  <si>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</si>
  <si>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Rekonštrukcia  Kulturneho domu v obci Brezina</t>
  </si>
  <si>
    <t>JKSO:</t>
  </si>
  <si>
    <t/>
  </si>
  <si>
    <t>KS:</t>
  </si>
  <si>
    <t>Miesto:</t>
  </si>
  <si>
    <t>Brezina</t>
  </si>
  <si>
    <t>Dátum:</t>
  </si>
  <si>
    <t>16. 11. 2017</t>
  </si>
  <si>
    <t>Objednávateľ:</t>
  </si>
  <si>
    <t>IČO:</t>
  </si>
  <si>
    <t xml:space="preserve">Obec Brezina </t>
  </si>
  <si>
    <t>IČO DPH:</t>
  </si>
  <si>
    <t>Zhotoviteľ:</t>
  </si>
  <si>
    <t>Vyplň údaj</t>
  </si>
  <si>
    <t>Projektant:</t>
  </si>
  <si>
    <t xml:space="preserve"> 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</si>
  <si>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</si>
  <si>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</si>
  <si>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</si>
  <si>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</si>
  <si>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</si>
  <si>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</si>
  <si>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</si>
  <si>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</si>
  <si>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</si>
  <si>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</si>
  <si>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</si>
  <si>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</si>
  <si>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</si>
  <si>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</si>
  <si>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</si>
  <si>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</si>
  <si>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</si>
  <si>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</si>
  <si>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</si>
  <si>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</si>
  <si>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</si>
  <si>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</si>
  <si>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</si>
  <si>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</si>
  <si>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</si>
  <si>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</si>
  <si>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</si>
  <si>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</si>
  <si>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</si>
  <si>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</si>
  <si>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</si>
  <si>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</si>
  <si>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</si>
  <si>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</si>
  <si>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</si>
  <si>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</si>
  <si>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</si>
  <si>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</si>
  <si>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</si>
  <si>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</si>
  <si>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</si>
  <si>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</si>
  <si>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</si>
  <si>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</si>
  <si>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</si>
  <si>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{54f0154e-ae10-4b91-a713-5f3f3a31e3c2}</t>
  </si>
  <si>
    <t>{00000000-0000-0000-0000-000000000000}</t>
  </si>
  <si>
    <t>/</t>
  </si>
  <si>
    <t>04</t>
  </si>
  <si>
    <t xml:space="preserve">Kultúrny dom </t>
  </si>
  <si>
    <t>1</t>
  </si>
  <si>
    <t>{ab1b55ac-b9c3-4c75-acdc-eaae5c3eb1bd}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</si>
  <si>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</si>
  <si>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</si>
  <si>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</si>
  <si>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</si>
  <si>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</si>
  <si>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</si>
  <si>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</si>
  <si>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</si>
  <si>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</si>
  <si>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</si>
  <si>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</si>
  <si>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</si>
  <si>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</si>
  <si>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</si>
  <si>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</si>
  <si>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</si>
  <si>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</si>
  <si>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</si>
  <si>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</si>
  <si>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</si>
  <si>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</si>
  <si>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</si>
  <si>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</si>
  <si>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</si>
  <si>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</si>
  <si>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 xml:space="preserve">04 - Kultúrny dom 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</si>
  <si>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</si>
  <si>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</si>
  <si>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</si>
  <si>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</si>
  <si>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</si>
  <si>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</si>
  <si>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</si>
  <si>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</si>
  <si>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</si>
  <si>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</si>
  <si>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</si>
  <si>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</si>
  <si>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723 - Zdravotechnika - plynovod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</si>
  <si>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</si>
  <si>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</si>
  <si>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</si>
  <si>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</si>
  <si>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</si>
  <si>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</si>
  <si>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</si>
  <si>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</si>
  <si>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</si>
  <si>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</si>
  <si>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</si>
  <si>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</si>
  <si>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</si>
  <si>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</si>
  <si>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</si>
  <si>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</si>
  <si>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OST - Ostatné</t>
  </si>
  <si>
    <t xml:space="preserve"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</si>
  <si>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</si>
  <si>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</si>
  <si>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</si>
  <si>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</si>
  <si>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</si>
  <si>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</si>
  <si>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</si>
  <si>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</si>
  <si>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</si>
  <si>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</si>
  <si>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</si>
  <si>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</si>
  <si>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</si>
  <si>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</si>
  <si>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</si>
  <si>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</si>
  <si>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</si>
  <si>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</si>
  <si>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</si>
  <si>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</si>
  <si>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</si>
  <si>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</si>
  <si>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</si>
  <si>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</si>
  <si>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</si>
  <si>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</si>
  <si>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612425931</t>
  </si>
  <si>
    <t>Omietka vápenná vnútorného ostenia okenného alebo dverného štuková</t>
  </si>
  <si>
    <t>m2</t>
  </si>
  <si>
    <t>4</t>
  </si>
  <si>
    <t>1004010937</t>
  </si>
  <si>
    <t>612473182</t>
  </si>
  <si>
    <t>Vnútorná omietka vápennocement. zo suchých zmesí i v schodisku, muriva druhu, štuková</t>
  </si>
  <si>
    <t>-835983418</t>
  </si>
  <si>
    <t>3</t>
  </si>
  <si>
    <t>612481119</t>
  </si>
  <si>
    <t>Potiahnutie vnútorných stien, sklotextílnou mriežkou</t>
  </si>
  <si>
    <t>-2050117354</t>
  </si>
  <si>
    <t>632450056</t>
  </si>
  <si>
    <t xml:space="preserve">Betónový poter -l pripojený  hr.30mm</t>
  </si>
  <si>
    <t>1046625980</t>
  </si>
  <si>
    <t>5</t>
  </si>
  <si>
    <t>941955004</t>
  </si>
  <si>
    <t>Lešenie ľahké pracovné pomocné, s výškou lešeňovej podlahy nad 2,50 do 3,5 m</t>
  </si>
  <si>
    <t>-2062117073</t>
  </si>
  <si>
    <t>6</t>
  </si>
  <si>
    <t>965081812</t>
  </si>
  <si>
    <t xml:space="preserve">Búranie dlažieb, z kamen., cement., terazzových, čadičových alebo keram. dĺžky , hr.nad 10 mm,  -0,06500t</t>
  </si>
  <si>
    <t>533982780</t>
  </si>
  <si>
    <t>7</t>
  </si>
  <si>
    <t>968062364</t>
  </si>
  <si>
    <t xml:space="preserve">Vybúranie kovových rámov okien dvojitých alebo zdvojených, plochy do 1 m2,  -0,08200t</t>
  </si>
  <si>
    <t>-1948092979</t>
  </si>
  <si>
    <t>8</t>
  </si>
  <si>
    <t>968063455</t>
  </si>
  <si>
    <t xml:space="preserve">Vybúranie kovových dverových zárubní,  -0,08200t</t>
  </si>
  <si>
    <t>-1837376174</t>
  </si>
  <si>
    <t>9</t>
  </si>
  <si>
    <t>979081111</t>
  </si>
  <si>
    <t>Odvoz sutiny a vybúraných hmôt na skládku do 1 km</t>
  </si>
  <si>
    <t>t</t>
  </si>
  <si>
    <t>2011625516</t>
  </si>
  <si>
    <t>10</t>
  </si>
  <si>
    <t>979081121</t>
  </si>
  <si>
    <t>Odvoz sutiny a vybúraných hmôt na skládku za každý ďalší 1 km</t>
  </si>
  <si>
    <t>2138687402</t>
  </si>
  <si>
    <t>11</t>
  </si>
  <si>
    <t>979082111</t>
  </si>
  <si>
    <t>Vnútrostavenisková doprava sutiny a vybúraných hmôt do 10 m</t>
  </si>
  <si>
    <t>606614271</t>
  </si>
  <si>
    <t>12</t>
  </si>
  <si>
    <t>979089012</t>
  </si>
  <si>
    <t>Poplatok za skladovanie - betón, tehly, dlaždice (17 01 ), ostatné</t>
  </si>
  <si>
    <t>-1203369951</t>
  </si>
  <si>
    <t>13</t>
  </si>
  <si>
    <t>999281111</t>
  </si>
  <si>
    <t>Presun hmôt pre opravy a údržbu objektov vrátane vonkajších plášťov výšky do 25 m</t>
  </si>
  <si>
    <t>235522171</t>
  </si>
  <si>
    <t>14</t>
  </si>
  <si>
    <t>713111121</t>
  </si>
  <si>
    <t>Montáž tepelnej izolácie pásmi stropov, rovným spodkom s úpravou viazacím</t>
  </si>
  <si>
    <t>16</t>
  </si>
  <si>
    <t>-1939847201</t>
  </si>
  <si>
    <t>15</t>
  </si>
  <si>
    <t>M</t>
  </si>
  <si>
    <t>6314150330</t>
  </si>
  <si>
    <t xml:space="preserve">Nobasil MPS hrúbky  200 mm,  doska z minerálnej vlny</t>
  </si>
  <si>
    <t>32</t>
  </si>
  <si>
    <t>1157930094</t>
  </si>
  <si>
    <t>713111125</t>
  </si>
  <si>
    <t>Montáž tepelnej izolácie pásmi stropov, lepením</t>
  </si>
  <si>
    <t>2083943575</t>
  </si>
  <si>
    <t>17</t>
  </si>
  <si>
    <t>6315206000</t>
  </si>
  <si>
    <t>Parozábrana</t>
  </si>
  <si>
    <t>1767279734</t>
  </si>
  <si>
    <t>18</t>
  </si>
  <si>
    <t>998713101</t>
  </si>
  <si>
    <t>Presun hmôt pre izolácie tepelné v objektoch výšky do 6 m</t>
  </si>
  <si>
    <t>-1654139590</t>
  </si>
  <si>
    <t>19</t>
  </si>
  <si>
    <t>723150303</t>
  </si>
  <si>
    <t>Potrubie z oceľových rúrok hladkých čiernych spájaných zvarov. akosť 11 353.0 D 25/2, 6</t>
  </si>
  <si>
    <t>m</t>
  </si>
  <si>
    <t>1170266641</t>
  </si>
  <si>
    <t>723150305</t>
  </si>
  <si>
    <t>Potrubie z oceľových rúrok hladkých čiernych spájaných zvarov. akosť 11 353.0 D 38/2, 6</t>
  </si>
  <si>
    <t>1520911106</t>
  </si>
  <si>
    <t>21</t>
  </si>
  <si>
    <t>723150312</t>
  </si>
  <si>
    <t>Potrubie z oceľových rúrok hladkých čiernych spájaných zvarov. akosť 11 353.0 D 57/2, 9</t>
  </si>
  <si>
    <t>1251793255</t>
  </si>
  <si>
    <t>22</t>
  </si>
  <si>
    <t>723190205</t>
  </si>
  <si>
    <t>Prípojka plynovodná z oceľových rúrok závitových čiernych spájaných na závit DN 32</t>
  </si>
  <si>
    <t>súb</t>
  </si>
  <si>
    <t>903469606</t>
  </si>
  <si>
    <t>23</t>
  </si>
  <si>
    <t>723190254</t>
  </si>
  <si>
    <t>Prípojka k strojom a zar. vyvedenie a upevnenie plyn. výpustiek na potrubí nad 25 do DN 50</t>
  </si>
  <si>
    <t>ks</t>
  </si>
  <si>
    <t>-206364116</t>
  </si>
  <si>
    <t>24</t>
  </si>
  <si>
    <t>723190901</t>
  </si>
  <si>
    <t>Oprava plynovodného potrubia uzatvorenie alebo otvorenie plynovodného potrubia pri opravách</t>
  </si>
  <si>
    <t>-1894432473</t>
  </si>
  <si>
    <t>25</t>
  </si>
  <si>
    <t>723190907</t>
  </si>
  <si>
    <t>Oprava plynovodného potrubia odvzdušnenie a napustenie potrubia</t>
  </si>
  <si>
    <t>-734607000</t>
  </si>
  <si>
    <t>26</t>
  </si>
  <si>
    <t>723190909</t>
  </si>
  <si>
    <t>Oprava plynovodného potrubia neúradná tlaková skúška doterajšieho potrubia</t>
  </si>
  <si>
    <t>-970675046</t>
  </si>
  <si>
    <t>27</t>
  </si>
  <si>
    <t>723229102</t>
  </si>
  <si>
    <t>Montáž armatúry závit.sjedným závitom, kohútik hadicový a iné plynovodné armatúry G 1/2</t>
  </si>
  <si>
    <t>-893740011</t>
  </si>
  <si>
    <t>28</t>
  </si>
  <si>
    <t>5518000039</t>
  </si>
  <si>
    <t xml:space="preserve">Armatúry závitové - plyn  Vzorkovací ventil Methan priamy  O 14 x 1/2"F    IVAR   č.8104R104P</t>
  </si>
  <si>
    <t>-314865612</t>
  </si>
  <si>
    <t>29</t>
  </si>
  <si>
    <t>723239101</t>
  </si>
  <si>
    <t>Montáž armatúry závitovej s dvoma závitmi, kohútik priamy,solenoidový ventil G 1/2</t>
  </si>
  <si>
    <t>-1920761856</t>
  </si>
  <si>
    <t>30</t>
  </si>
  <si>
    <t>5518000010</t>
  </si>
  <si>
    <t xml:space="preserve">Armatúry závitové - plyn  Guľový uzáver plyn - Futurgas, FF motýľ  1/2"  </t>
  </si>
  <si>
    <t>-2108935734</t>
  </si>
  <si>
    <t>31</t>
  </si>
  <si>
    <t>723239104</t>
  </si>
  <si>
    <t>Montáž armatúry závitovej s dvoma závitmi, kohútik priamy,solenoidový ventil G 5/4</t>
  </si>
  <si>
    <t>-1695160291</t>
  </si>
  <si>
    <t>5518000005</t>
  </si>
  <si>
    <t xml:space="preserve">Armatúry závitové - plyn  Guľový uzáver plyn - Futurgas, FF páčka  5/4"    </t>
  </si>
  <si>
    <t>861770128</t>
  </si>
  <si>
    <t>33</t>
  </si>
  <si>
    <t>723239108</t>
  </si>
  <si>
    <t xml:space="preserve">Vnutorný plynovod HZS T6  revizia </t>
  </si>
  <si>
    <t>hod</t>
  </si>
  <si>
    <t>-499693725</t>
  </si>
  <si>
    <t>34</t>
  </si>
  <si>
    <t>725650805</t>
  </si>
  <si>
    <t xml:space="preserve">Demontáž plynového vykurovacieho telesa podokenného alebo bezpečnostného pre garáže,  -0,04350t</t>
  </si>
  <si>
    <t>-311781418</t>
  </si>
  <si>
    <t>35</t>
  </si>
  <si>
    <t>731241082</t>
  </si>
  <si>
    <t>Montáž kotla oceľ. násten. na plyn JUNKERS kondenzačného vyhotovenie turbo do 28 kW</t>
  </si>
  <si>
    <t>-1920592164</t>
  </si>
  <si>
    <t>36</t>
  </si>
  <si>
    <t>4847161702</t>
  </si>
  <si>
    <t>Vykurov. technika BUDERUS násten.kondenzátu kotol Logamax plus GB 112-24 turbo alter.</t>
  </si>
  <si>
    <t>276316646</t>
  </si>
  <si>
    <t>37</t>
  </si>
  <si>
    <t>4849103120</t>
  </si>
  <si>
    <t xml:space="preserve">Vykurovacia technika  príslušenstvo bezpečnostný termostat</t>
  </si>
  <si>
    <t>250722954</t>
  </si>
  <si>
    <t>38</t>
  </si>
  <si>
    <t>4849103780</t>
  </si>
  <si>
    <t xml:space="preserve">Vykurovacia technika  príslušenstvo príložný snimač</t>
  </si>
  <si>
    <t>1565723930</t>
  </si>
  <si>
    <t>39</t>
  </si>
  <si>
    <t>4849103140</t>
  </si>
  <si>
    <t xml:space="preserve">Vykurovacia technika  príslušenstvo držiak pre montáž na stenu BES</t>
  </si>
  <si>
    <t>-173818163</t>
  </si>
  <si>
    <t>40</t>
  </si>
  <si>
    <t>4849104200</t>
  </si>
  <si>
    <t xml:space="preserve">Vykurovacia technika  príslušenstvo trojcestný ventil DN32</t>
  </si>
  <si>
    <t>-169407790</t>
  </si>
  <si>
    <t>41</t>
  </si>
  <si>
    <t>998731201</t>
  </si>
  <si>
    <t>Presun hmôt pre kotolne umiestnené vo výške (hĺbke) do 6 m</t>
  </si>
  <si>
    <t>%</t>
  </si>
  <si>
    <t>-401680054</t>
  </si>
  <si>
    <t>42</t>
  </si>
  <si>
    <t>732229111</t>
  </si>
  <si>
    <t xml:space="preserve">Montáž anuloidu </t>
  </si>
  <si>
    <t>445828961</t>
  </si>
  <si>
    <t>43</t>
  </si>
  <si>
    <t>4840001000</t>
  </si>
  <si>
    <t xml:space="preserve">Hydraulicky vyrovnavač tlaku Anuloid </t>
  </si>
  <si>
    <t>1192534305</t>
  </si>
  <si>
    <t>44</t>
  </si>
  <si>
    <t>732331533</t>
  </si>
  <si>
    <t>Expanzomat - Great s membranou, bez poistného ventilu, tlak 10 barov, objem 12 l</t>
  </si>
  <si>
    <t>-1869078001</t>
  </si>
  <si>
    <t>45</t>
  </si>
  <si>
    <t>732391901</t>
  </si>
  <si>
    <t xml:space="preserve">Montaž a uvedenie do prevádzky malej upravne vody doplnovacej </t>
  </si>
  <si>
    <t>-664466031</t>
  </si>
  <si>
    <t>46</t>
  </si>
  <si>
    <t>4846798000</t>
  </si>
  <si>
    <t xml:space="preserve">Doplňovacie zariadenie vody Honeywel </t>
  </si>
  <si>
    <t>2070459223</t>
  </si>
  <si>
    <t>47</t>
  </si>
  <si>
    <t>732429111</t>
  </si>
  <si>
    <t>Montáž čerpadla (do potrubia) obehového špirálového DN 25</t>
  </si>
  <si>
    <t>-415994671</t>
  </si>
  <si>
    <t>48</t>
  </si>
  <si>
    <t>4268150001</t>
  </si>
  <si>
    <t xml:space="preserve">Čerpadlo GRUNDFOS  ALPHA Pro 15-14 130 1X230V 50Hz  </t>
  </si>
  <si>
    <t>1055577705</t>
  </si>
  <si>
    <t>49</t>
  </si>
  <si>
    <t>733123110</t>
  </si>
  <si>
    <t>Príplatok za zhotovenie prípojky z hladkých rúrok priemer 22/2, 6</t>
  </si>
  <si>
    <t>-911497528</t>
  </si>
  <si>
    <t>50</t>
  </si>
  <si>
    <t>733161503</t>
  </si>
  <si>
    <t>Potrubie plasthliníkové PE-RT 20x2 mm z rúrok v kotúčoch</t>
  </si>
  <si>
    <t>1512866506</t>
  </si>
  <si>
    <t>51</t>
  </si>
  <si>
    <t>733161504</t>
  </si>
  <si>
    <t>Potrubie plasthliníkové PE-RT 26x3 mm z rúrok v kotúčoch</t>
  </si>
  <si>
    <t>-1725511811</t>
  </si>
  <si>
    <t>52</t>
  </si>
  <si>
    <t>733191301</t>
  </si>
  <si>
    <t>Tlaková skúška plastového potrubia do 32 mm</t>
  </si>
  <si>
    <t>2104389327</t>
  </si>
  <si>
    <t>53</t>
  </si>
  <si>
    <t>210010001</t>
  </si>
  <si>
    <t xml:space="preserve">Meranie a regulácia </t>
  </si>
  <si>
    <t xml:space="preserve">ks </t>
  </si>
  <si>
    <t>64</t>
  </si>
  <si>
    <t>-1512542077</t>
  </si>
  <si>
    <t>54</t>
  </si>
  <si>
    <t>734209112</t>
  </si>
  <si>
    <t>Montáž závitovej armatúry s 2 závitmi do G 1/2</t>
  </si>
  <si>
    <t>-2130113604</t>
  </si>
  <si>
    <t>55</t>
  </si>
  <si>
    <t>4228461090</t>
  </si>
  <si>
    <t xml:space="preserve">1/2" spiatočkový ventil HERZ-RL-5, rohový   </t>
  </si>
  <si>
    <t>463438996</t>
  </si>
  <si>
    <t>56</t>
  </si>
  <si>
    <t>4228461155</t>
  </si>
  <si>
    <t xml:space="preserve">Bypass HERZ-3000, rohový, vypúšťanie vľavo, G 3/4  </t>
  </si>
  <si>
    <t>141712835</t>
  </si>
  <si>
    <t>57</t>
  </si>
  <si>
    <t>4849211008</t>
  </si>
  <si>
    <t xml:space="preserve">Termostat HERZ "MINI" GS, priame drážky, poloha "0", 6-30°C   </t>
  </si>
  <si>
    <t>-1760579964</t>
  </si>
  <si>
    <t>58</t>
  </si>
  <si>
    <t>734209114</t>
  </si>
  <si>
    <t>Montáž závitovej armatúry s 2 závitmi G 3/4</t>
  </si>
  <si>
    <t>2067148040</t>
  </si>
  <si>
    <t>59</t>
  </si>
  <si>
    <t>5510900290</t>
  </si>
  <si>
    <t xml:space="preserve">Guľový kohút s pákovým ovládačom, PN 50, DN 20   </t>
  </si>
  <si>
    <t>1672369933</t>
  </si>
  <si>
    <t>60</t>
  </si>
  <si>
    <t>5510900292</t>
  </si>
  <si>
    <t xml:space="preserve">Guľový kohút s pákovým ovládačom, PN 50, DN 25 </t>
  </si>
  <si>
    <t>-430034010</t>
  </si>
  <si>
    <t>61</t>
  </si>
  <si>
    <t>4849210155</t>
  </si>
  <si>
    <t xml:space="preserve">Regulačné a poistné armatúry  Poistný ventil pre TÚV  3/4"  KB-DN 20 </t>
  </si>
  <si>
    <t>-2034740324</t>
  </si>
  <si>
    <t>62</t>
  </si>
  <si>
    <t>4849210164</t>
  </si>
  <si>
    <t>Reg.a poistné armatúry Bezpeč.guľový uzáver na meranie tlaku v expanzných nádobách 3/4"</t>
  </si>
  <si>
    <t>1023851956</t>
  </si>
  <si>
    <t>63</t>
  </si>
  <si>
    <t>5517511400</t>
  </si>
  <si>
    <t xml:space="preserve">Filter pre kúrenie  3/4", kód  4990010,  </t>
  </si>
  <si>
    <t>674334744</t>
  </si>
  <si>
    <t>5517401130</t>
  </si>
  <si>
    <t xml:space="preserve">Armatúry a príslušenstvo     spätná klapka zvislá 1"</t>
  </si>
  <si>
    <t>-159100514</t>
  </si>
  <si>
    <t>65</t>
  </si>
  <si>
    <t>734209115</t>
  </si>
  <si>
    <t>Montáž závitovej armatúry s 2 závitmi G 1</t>
  </si>
  <si>
    <t>-1425222147</t>
  </si>
  <si>
    <t>66</t>
  </si>
  <si>
    <t>5518100218</t>
  </si>
  <si>
    <t xml:space="preserve">Armatúry závitové - voda  Guľový uzáver voda PERFECTA, FF páčka  1"    </t>
  </si>
  <si>
    <t>95131778</t>
  </si>
  <si>
    <t>67</t>
  </si>
  <si>
    <t>4228461401</t>
  </si>
  <si>
    <t xml:space="preserve">1" ventil STRÖMAX-GR, priamy, regulačný  </t>
  </si>
  <si>
    <t>877537783</t>
  </si>
  <si>
    <t>68</t>
  </si>
  <si>
    <t>5518610217</t>
  </si>
  <si>
    <t xml:space="preserve">Armatúry závitové - voda  Spätná klapka EURA ťažká  1"  </t>
  </si>
  <si>
    <t>1199626178</t>
  </si>
  <si>
    <t>69</t>
  </si>
  <si>
    <t>5518400343</t>
  </si>
  <si>
    <t xml:space="preserve">Armatúry závitové - voda  Filter závitový  1"   </t>
  </si>
  <si>
    <t>197543922</t>
  </si>
  <si>
    <t>70</t>
  </si>
  <si>
    <t>734209116</t>
  </si>
  <si>
    <t>Montáž závitovej armatúry s 2 závitmi G 5/4</t>
  </si>
  <si>
    <t>-1878658775</t>
  </si>
  <si>
    <t>71</t>
  </si>
  <si>
    <t>5518100219</t>
  </si>
  <si>
    <t xml:space="preserve">Armatúry závitové - voda  Guľový uzáver voda PERFECTA, FF páčka  5/4"   </t>
  </si>
  <si>
    <t>1982272825</t>
  </si>
  <si>
    <t>72</t>
  </si>
  <si>
    <t>4228461402</t>
  </si>
  <si>
    <t xml:space="preserve">1 1/4" ventil STRÖMAX-GR, priamy, regulačný  </t>
  </si>
  <si>
    <t>2084333113</t>
  </si>
  <si>
    <t>73</t>
  </si>
  <si>
    <t>5518610218</t>
  </si>
  <si>
    <t xml:space="preserve">Armatúry závitové - voda  Spätná klapka EURA ťažká  5/4"   </t>
  </si>
  <si>
    <t>411344552</t>
  </si>
  <si>
    <t>74</t>
  </si>
  <si>
    <t>5518400344</t>
  </si>
  <si>
    <t xml:space="preserve">Armatúry závitové - voda  Filter závitový  5/4"    </t>
  </si>
  <si>
    <t>1586816865</t>
  </si>
  <si>
    <t>75</t>
  </si>
  <si>
    <t>734209124</t>
  </si>
  <si>
    <t>Montáž závitovej armatúry s 3 závitmi G 3/4</t>
  </si>
  <si>
    <t>-1361018130</t>
  </si>
  <si>
    <t>76</t>
  </si>
  <si>
    <t>4849220006</t>
  </si>
  <si>
    <t xml:space="preserve">Regulačné a poistné armatúry  Zmiešavací ventil trojcestný  ESBE    3/4"  </t>
  </si>
  <si>
    <t>-2102370511</t>
  </si>
  <si>
    <t>77</t>
  </si>
  <si>
    <t>3885000560</t>
  </si>
  <si>
    <t>Servopohon MK-CS 230V/120 s</t>
  </si>
  <si>
    <t>1060533246</t>
  </si>
  <si>
    <t>78</t>
  </si>
  <si>
    <t>734209125</t>
  </si>
  <si>
    <t>Montáž závitovej armatúry s 3 závitmi G 1</t>
  </si>
  <si>
    <t>1831664863</t>
  </si>
  <si>
    <t>79</t>
  </si>
  <si>
    <t>4849220008</t>
  </si>
  <si>
    <t xml:space="preserve">Regulačné a poistné armatúry  Zmiešavací ventil trojcestný  ESBE 6,3  1"   </t>
  </si>
  <si>
    <t>-1625021933</t>
  </si>
  <si>
    <t>80</t>
  </si>
  <si>
    <t>4849220009</t>
  </si>
  <si>
    <t xml:space="preserve">Regulačné a poistné armatúry  Zmiešavací ventil trojcestný  ESBE 10 1"   </t>
  </si>
  <si>
    <t>779530814</t>
  </si>
  <si>
    <t>81</t>
  </si>
  <si>
    <t>2110440440</t>
  </si>
  <si>
    <t>82</t>
  </si>
  <si>
    <t>734291113</t>
  </si>
  <si>
    <t>Ostané armatúry, kohútik plniaci a vypúšťací normy 13 7061, PN 1,0/100st. C G 1/2</t>
  </si>
  <si>
    <t>303365105</t>
  </si>
  <si>
    <t>83</t>
  </si>
  <si>
    <t>734411142</t>
  </si>
  <si>
    <t>Teplomer technický s pevnou stopkou a nádržkou, rozsah do 200st. C DTR s dĺžkou stopky 100 mm</t>
  </si>
  <si>
    <t>1220170785</t>
  </si>
  <si>
    <t>84</t>
  </si>
  <si>
    <t>734423130</t>
  </si>
  <si>
    <t xml:space="preserve">Tlakomer 80 s meracim obsahom 0-1000 kPa + navarok a tlakomerovy kohut </t>
  </si>
  <si>
    <t>1672014916</t>
  </si>
  <si>
    <t>85</t>
  </si>
  <si>
    <t>734424912</t>
  </si>
  <si>
    <t>Kohútik čapový K 70-181-716 M 20 x 1, 5</t>
  </si>
  <si>
    <t>1573177768</t>
  </si>
  <si>
    <t>86</t>
  </si>
  <si>
    <t>734424933</t>
  </si>
  <si>
    <t>Prípojka tlakomera s metrickým závitom DN 15</t>
  </si>
  <si>
    <t>-745181758</t>
  </si>
  <si>
    <t>87</t>
  </si>
  <si>
    <t>735158110</t>
  </si>
  <si>
    <t>Vykurovacie telesá panelové, tlaková skúška telesa vodou VSŽ Košice jednoradového</t>
  </si>
  <si>
    <t>1587867954</t>
  </si>
  <si>
    <t>88</t>
  </si>
  <si>
    <t>735158120</t>
  </si>
  <si>
    <t>Vykurovacie telesá panelové, tlaková skúška telesa vodou VSŽ Košice dvojradového</t>
  </si>
  <si>
    <t>2070255351</t>
  </si>
  <si>
    <t>89</t>
  </si>
  <si>
    <t>735159524</t>
  </si>
  <si>
    <t>Montáž vykurovacieho telesa VSŽ P90 dvojradového s odvzdušnením do 2040mm</t>
  </si>
  <si>
    <t>653281243</t>
  </si>
  <si>
    <t>90</t>
  </si>
  <si>
    <t>4845373200</t>
  </si>
  <si>
    <t>Vykurovacie telesá doskové KORAD 21K 500x1300</t>
  </si>
  <si>
    <t>-628792302</t>
  </si>
  <si>
    <t>91</t>
  </si>
  <si>
    <t>4845373250</t>
  </si>
  <si>
    <t>Vykurovacie telesá doskové KORAD 21K 500x1400</t>
  </si>
  <si>
    <t>21902719</t>
  </si>
  <si>
    <t>92</t>
  </si>
  <si>
    <t>4845373700</t>
  </si>
  <si>
    <t>Vykurovacie telesá doskové KORAD 21K 500x1900</t>
  </si>
  <si>
    <t>2077602972</t>
  </si>
  <si>
    <t>93</t>
  </si>
  <si>
    <t>4845373600</t>
  </si>
  <si>
    <t>Vykurovacie telesá doskové KORAD 21K 500x1800</t>
  </si>
  <si>
    <t>268937901</t>
  </si>
  <si>
    <t>94</t>
  </si>
  <si>
    <t>4845373550</t>
  </si>
  <si>
    <t>Vykurovacie telesá doskové KORAD 21K 500x1700</t>
  </si>
  <si>
    <t>-203363024</t>
  </si>
  <si>
    <t>95</t>
  </si>
  <si>
    <t>4845373850</t>
  </si>
  <si>
    <t>Vykurovacie telesá doskové KORAD 21K 500X2500</t>
  </si>
  <si>
    <t>-243906379</t>
  </si>
  <si>
    <t>96</t>
  </si>
  <si>
    <t>4845366910</t>
  </si>
  <si>
    <t>Vykurovacie telesá doskové KORAD 20K 500x0500</t>
  </si>
  <si>
    <t>-1180670965</t>
  </si>
  <si>
    <t>97</t>
  </si>
  <si>
    <t>4845372700</t>
  </si>
  <si>
    <t>Vykurovacie telesá doskové KORAD 21K 500x0800</t>
  </si>
  <si>
    <t>-225238620</t>
  </si>
  <si>
    <t>98</t>
  </si>
  <si>
    <t>4845301000</t>
  </si>
  <si>
    <t>Vykurovacie telesá doskové KORAD 10S 500X0500</t>
  </si>
  <si>
    <t>-1565230298</t>
  </si>
  <si>
    <t>99</t>
  </si>
  <si>
    <t>5534685100</t>
  </si>
  <si>
    <t xml:space="preserve">Konzola korad </t>
  </si>
  <si>
    <t>-987563391</t>
  </si>
  <si>
    <t>100</t>
  </si>
  <si>
    <t>4221230600</t>
  </si>
  <si>
    <t>Ventil odvzdušňovací 4320 k radiátorom D 10 mm</t>
  </si>
  <si>
    <t>986297302</t>
  </si>
  <si>
    <t>101</t>
  </si>
  <si>
    <t>2731003040</t>
  </si>
  <si>
    <t>Zátka T4669</t>
  </si>
  <si>
    <t>-630008520</t>
  </si>
  <si>
    <t>102</t>
  </si>
  <si>
    <t>998735101</t>
  </si>
  <si>
    <t>Presun hmôt pre vykurovacie telesá v objektoch výšky do 6 m</t>
  </si>
  <si>
    <t>-341619719</t>
  </si>
  <si>
    <t>103</t>
  </si>
  <si>
    <t>763132210</t>
  </si>
  <si>
    <t>SDK podhľad KNAUF D112 zavesená dvojvrstvová kca profil CD dosky GKF hr. 12,5 mm</t>
  </si>
  <si>
    <t>1437809015</t>
  </si>
  <si>
    <t>104</t>
  </si>
  <si>
    <t>998763201</t>
  </si>
  <si>
    <t>Presun hmôt pre drevostavby v objektoch výšky do 12 m</t>
  </si>
  <si>
    <t>1645949799</t>
  </si>
  <si>
    <t>105</t>
  </si>
  <si>
    <t>764711115</t>
  </si>
  <si>
    <t>Oplechovanie parapetov Lindab rš 330 mm</t>
  </si>
  <si>
    <t>729061214</t>
  </si>
  <si>
    <t>106</t>
  </si>
  <si>
    <t>766664121</t>
  </si>
  <si>
    <t>Montáž dverového krídla kompletiz.kývavého do oceľovej zárubne, jednokrídlové</t>
  </si>
  <si>
    <t>1176286274</t>
  </si>
  <si>
    <t>107</t>
  </si>
  <si>
    <t>6116303010</t>
  </si>
  <si>
    <t xml:space="preserve">Dvere  60-90/197 cm plné , rám z masívu, odýh. dub/buk , zámok obyčajný     </t>
  </si>
  <si>
    <t>-589061026</t>
  </si>
  <si>
    <t>108</t>
  </si>
  <si>
    <t>766702111</t>
  </si>
  <si>
    <t>Montáž zárubní obložkových pre dvere jednokrídlové hr.steny do 170 mm</t>
  </si>
  <si>
    <t>-2018492651</t>
  </si>
  <si>
    <t>109</t>
  </si>
  <si>
    <t>6117103020</t>
  </si>
  <si>
    <t xml:space="preserve">Zárubňa dýhovaná, obložková, dub/buk, do hrúbky múru 120      </t>
  </si>
  <si>
    <t>-261295427</t>
  </si>
  <si>
    <t>110</t>
  </si>
  <si>
    <t>767631325</t>
  </si>
  <si>
    <t>Montáž okna plastového dvojdielneho so zasklením šírky 1500 mm x výšky 1500 mm</t>
  </si>
  <si>
    <t>460316372</t>
  </si>
  <si>
    <t>111</t>
  </si>
  <si>
    <t>6114120400</t>
  </si>
  <si>
    <t xml:space="preserve">Plastové okno dvojkrídlové otváravé, otvaravo-sklopné výšky/šírky  1500/1500 mm</t>
  </si>
  <si>
    <t>-1893271973</t>
  </si>
  <si>
    <t>112</t>
  </si>
  <si>
    <t>767641355</t>
  </si>
  <si>
    <t>Montáž dverí plastových, vchodových</t>
  </si>
  <si>
    <t>1472992290</t>
  </si>
  <si>
    <t>113</t>
  </si>
  <si>
    <t>6114122100</t>
  </si>
  <si>
    <t xml:space="preserve">Plastové dvere otváravé výšky/šírky  2300/1600</t>
  </si>
  <si>
    <t>2034150966</t>
  </si>
  <si>
    <t>114</t>
  </si>
  <si>
    <t>61141221001</t>
  </si>
  <si>
    <t xml:space="preserve">Plastové dvere pevne  otváravé výšky/šírky  2960/3400</t>
  </si>
  <si>
    <t>1397078023</t>
  </si>
  <si>
    <t>115</t>
  </si>
  <si>
    <t>6114122400</t>
  </si>
  <si>
    <t>Plastové dvere otváravé výšky/šírky 2000/1450</t>
  </si>
  <si>
    <t>509655715</t>
  </si>
  <si>
    <t>116</t>
  </si>
  <si>
    <t>998767201</t>
  </si>
  <si>
    <t>Presun hmôt pre kovové stavebné doplnkové konštrukcie v objektoch výšky do 6 m</t>
  </si>
  <si>
    <t>-1474272988</t>
  </si>
  <si>
    <t>117</t>
  </si>
  <si>
    <t>771576104</t>
  </si>
  <si>
    <t>Montáž podláh z dlaždíc keram. ukl. do tmelu flexibil.bez povrchovej úpravy alebo glaz. hlad</t>
  </si>
  <si>
    <t>-1313592180</t>
  </si>
  <si>
    <t>118</t>
  </si>
  <si>
    <t>5976391000</t>
  </si>
  <si>
    <t xml:space="preserve">Dlaždice keramické </t>
  </si>
  <si>
    <t>917694456</t>
  </si>
  <si>
    <t>119</t>
  </si>
  <si>
    <t>771576131</t>
  </si>
  <si>
    <t xml:space="preserve">Montáž podláh z dlaždíc keram. ukl. do tmelu flexibil.bez povrchovej úpravy alebo </t>
  </si>
  <si>
    <t>657614988</t>
  </si>
  <si>
    <t>120</t>
  </si>
  <si>
    <t>5978700200</t>
  </si>
  <si>
    <t>Veľkoformátová dlažba keramická</t>
  </si>
  <si>
    <t>1820279184</t>
  </si>
  <si>
    <t>121</t>
  </si>
  <si>
    <t>5858400030</t>
  </si>
  <si>
    <t xml:space="preserve">Lepidlá na obklady a dlažby  Flex kleber - flexibilné lepidlo25 kg vrece</t>
  </si>
  <si>
    <t>1249185489</t>
  </si>
  <si>
    <t>122</t>
  </si>
  <si>
    <t>5858400050</t>
  </si>
  <si>
    <t xml:space="preserve">Špárovacie hmoty na obklady a dlažby  biela  5 kg vrece </t>
  </si>
  <si>
    <t>-2006123118</t>
  </si>
  <si>
    <t>123</t>
  </si>
  <si>
    <t>998771201</t>
  </si>
  <si>
    <t>Presun hmôt pre podlahy z dlaždíc v objektoch výšky do 6m</t>
  </si>
  <si>
    <t>-1735094775</t>
  </si>
  <si>
    <t>124</t>
  </si>
  <si>
    <t>775521800</t>
  </si>
  <si>
    <t>Demontáž podláh vlysových a parketových tabúľ pribíjaných vrátane líšt -0,01500t</t>
  </si>
  <si>
    <t>-1402892356</t>
  </si>
  <si>
    <t>125</t>
  </si>
  <si>
    <t>775524261</t>
  </si>
  <si>
    <t xml:space="preserve">Podlahy vlysové pribíjané z vlysov - podium </t>
  </si>
  <si>
    <t>-1253960665</t>
  </si>
  <si>
    <t>126</t>
  </si>
  <si>
    <t>6119333400</t>
  </si>
  <si>
    <t>Vlysy podlahové</t>
  </si>
  <si>
    <t>1183937859</t>
  </si>
  <si>
    <t>127</t>
  </si>
  <si>
    <t>998775201</t>
  </si>
  <si>
    <t>Presun hmôt pre podlahy vlysové a parketové v objektoch výšky do 6 m</t>
  </si>
  <si>
    <t>-600298709</t>
  </si>
  <si>
    <t>128</t>
  </si>
  <si>
    <t>783894612</t>
  </si>
  <si>
    <t>Náter farbami ekologickými riediteľnými vodou SADAKRINOM bielym pre náter sadrokartón. stropov 2x</t>
  </si>
  <si>
    <t>1638465626</t>
  </si>
  <si>
    <t>129</t>
  </si>
  <si>
    <t>784448911</t>
  </si>
  <si>
    <t>Maľby akrylátové jednofarebné s bielym stropom do 3, 8 m</t>
  </si>
  <si>
    <t>1543812667</t>
  </si>
  <si>
    <t>130</t>
  </si>
  <si>
    <t>210200037</t>
  </si>
  <si>
    <t>Svietidlo žiarovkové - typ 213 15 01 - 60 W, nást.,</t>
  </si>
  <si>
    <t>750973653</t>
  </si>
  <si>
    <t>131</t>
  </si>
  <si>
    <t>3480125100</t>
  </si>
  <si>
    <t>Svietidlo 2131501</t>
  </si>
  <si>
    <t>1699770786</t>
  </si>
  <si>
    <t>132</t>
  </si>
  <si>
    <t>210200045</t>
  </si>
  <si>
    <t>Svietidlo žiarovkové - typ 213 20 03 - 25+25 W, núdzové a orient.</t>
  </si>
  <si>
    <t>-1064858785</t>
  </si>
  <si>
    <t>133</t>
  </si>
  <si>
    <t>3480125700</t>
  </si>
  <si>
    <t>Svietidlo 2132003</t>
  </si>
  <si>
    <t>-2076937768</t>
  </si>
  <si>
    <t>134</t>
  </si>
  <si>
    <t>210201021</t>
  </si>
  <si>
    <t>Svietidlo žiarivkové - typ 231 33 04 - 2 x 40 W, strop né s krytom</t>
  </si>
  <si>
    <t>653450467</t>
  </si>
  <si>
    <t>135</t>
  </si>
  <si>
    <t>3470314600</t>
  </si>
  <si>
    <t>Trubica TL/D36/840 Super 80</t>
  </si>
  <si>
    <t>-1435129829</t>
  </si>
  <si>
    <t>136</t>
  </si>
  <si>
    <t>3480316600</t>
  </si>
  <si>
    <t>Svietidlo INTRA 216 2x36W PR</t>
  </si>
  <si>
    <t>-1535221345</t>
  </si>
  <si>
    <t>137</t>
  </si>
  <si>
    <t>3481200600</t>
  </si>
  <si>
    <t xml:space="preserve">Štartér OSRAM   4-80W</t>
  </si>
  <si>
    <t>427220253</t>
  </si>
  <si>
    <t>138</t>
  </si>
  <si>
    <t>210800106</t>
  </si>
  <si>
    <t>Kábel medený uložený pod omietkou CYKY 3 x 2, 5</t>
  </si>
  <si>
    <t>-1569169335</t>
  </si>
  <si>
    <t>139</t>
  </si>
  <si>
    <t>3410105100</t>
  </si>
  <si>
    <t>Kábel silový medený CYKY-J 3x2,5</t>
  </si>
  <si>
    <t>-1312017183</t>
  </si>
  <si>
    <t>140</t>
  </si>
  <si>
    <t>MV</t>
  </si>
  <si>
    <t>Murárske výpomoci</t>
  </si>
  <si>
    <t>1938191693</t>
  </si>
  <si>
    <t>141</t>
  </si>
  <si>
    <t>PM</t>
  </si>
  <si>
    <t>Podružný materiál</t>
  </si>
  <si>
    <t>-1872776745</t>
  </si>
  <si>
    <t>142</t>
  </si>
  <si>
    <t>PPV</t>
  </si>
  <si>
    <t>Podiel pridružených výkonov</t>
  </si>
  <si>
    <t>-1500902033</t>
  </si>
  <si>
    <t>143</t>
  </si>
  <si>
    <t>HZS0001141</t>
  </si>
  <si>
    <t xml:space="preserve">Stavebno montážne práce náročné - prehliadky pracoviska a revízie (Tr 4)  - elektro </t>
  </si>
  <si>
    <t>512</t>
  </si>
  <si>
    <t>-1137973053</t>
  </si>
  <si>
    <t>144</t>
  </si>
  <si>
    <t>HZS000114</t>
  </si>
  <si>
    <t xml:space="preserve">Stavebno montážne práce náročné - prehliadky pracoviska a revízie (Tr 4) ustredné kurenie </t>
  </si>
  <si>
    <t>2010757618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</si>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</sst>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4" borderId="25" xfId="0" applyNumberFormat="1" applyFont="1" applyFill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ht="36.96" customHeight="1">
      <c r="B4" s="24"/>
      <c r="C4" s="25" t="s">
        <v>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12</v>
      </c>
      <c r="BE4" s="28" t="s">
        <v>13</v>
      </c>
      <c r="BS4" s="20" t="s">
        <v>9</v>
      </c>
    </row>
    <row r="5" ht="14.4" customHeight="1">
      <c r="B5" s="24"/>
      <c r="C5" s="29"/>
      <c r="D5" s="30" t="s">
        <v>14</v>
      </c>
      <c r="E5" s="29"/>
      <c r="F5" s="29"/>
      <c r="G5" s="29"/>
      <c r="H5" s="29"/>
      <c r="I5" s="29"/>
      <c r="J5" s="29"/>
      <c r="K5" s="31" t="s">
        <v>15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16</v>
      </c>
      <c r="BS5" s="20" t="s">
        <v>9</v>
      </c>
    </row>
    <row r="6" ht="36.96" customHeight="1">
      <c r="B6" s="24"/>
      <c r="C6" s="29"/>
      <c r="D6" s="33" t="s">
        <v>17</v>
      </c>
      <c r="E6" s="29"/>
      <c r="F6" s="29"/>
      <c r="G6" s="29"/>
      <c r="H6" s="29"/>
      <c r="I6" s="29"/>
      <c r="J6" s="29"/>
      <c r="K6" s="34" t="s">
        <v>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ht="14.4" customHeight="1">
      <c r="B7" s="24"/>
      <c r="C7" s="29"/>
      <c r="D7" s="36" t="s">
        <v>19</v>
      </c>
      <c r="E7" s="29"/>
      <c r="F7" s="29"/>
      <c r="G7" s="29"/>
      <c r="H7" s="29"/>
      <c r="I7" s="29"/>
      <c r="J7" s="29"/>
      <c r="K7" s="31" t="s">
        <v>20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21</v>
      </c>
      <c r="AL7" s="29"/>
      <c r="AM7" s="29"/>
      <c r="AN7" s="31" t="s">
        <v>20</v>
      </c>
      <c r="AO7" s="29"/>
      <c r="AP7" s="29"/>
      <c r="AQ7" s="27"/>
      <c r="BE7" s="35"/>
      <c r="BS7" s="20" t="s">
        <v>9</v>
      </c>
    </row>
    <row r="8" ht="14.4" customHeight="1">
      <c r="B8" s="24"/>
      <c r="C8" s="29"/>
      <c r="D8" s="36" t="s">
        <v>22</v>
      </c>
      <c r="E8" s="29"/>
      <c r="F8" s="29"/>
      <c r="G8" s="29"/>
      <c r="H8" s="29"/>
      <c r="I8" s="29"/>
      <c r="J8" s="29"/>
      <c r="K8" s="31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24</v>
      </c>
      <c r="AL8" s="29"/>
      <c r="AM8" s="29"/>
      <c r="AN8" s="37" t="s">
        <v>25</v>
      </c>
      <c r="AO8" s="29"/>
      <c r="AP8" s="29"/>
      <c r="AQ8" s="27"/>
      <c r="BE8" s="35"/>
      <c r="BS8" s="20" t="s">
        <v>9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ht="14.4" customHeight="1">
      <c r="B10" s="24"/>
      <c r="C10" s="29"/>
      <c r="D10" s="36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27</v>
      </c>
      <c r="AL10" s="29"/>
      <c r="AM10" s="29"/>
      <c r="AN10" s="31" t="s">
        <v>20</v>
      </c>
      <c r="AO10" s="29"/>
      <c r="AP10" s="29"/>
      <c r="AQ10" s="27"/>
      <c r="BE10" s="35"/>
      <c r="BS10" s="20" t="s">
        <v>9</v>
      </c>
    </row>
    <row r="11" ht="18.48" customHeight="1">
      <c r="B11" s="24"/>
      <c r="C11" s="29"/>
      <c r="D11" s="29"/>
      <c r="E11" s="31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29</v>
      </c>
      <c r="AL11" s="29"/>
      <c r="AM11" s="29"/>
      <c r="AN11" s="31" t="s">
        <v>20</v>
      </c>
      <c r="AO11" s="29"/>
      <c r="AP11" s="29"/>
      <c r="AQ11" s="27"/>
      <c r="BE11" s="35"/>
      <c r="BS11" s="20" t="s">
        <v>9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ht="14.4" customHeight="1">
      <c r="B13" s="24"/>
      <c r="C13" s="29"/>
      <c r="D13" s="36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27</v>
      </c>
      <c r="AL13" s="29"/>
      <c r="AM13" s="29"/>
      <c r="AN13" s="38" t="s">
        <v>31</v>
      </c>
      <c r="AO13" s="29"/>
      <c r="AP13" s="29"/>
      <c r="AQ13" s="27"/>
      <c r="BE13" s="35"/>
      <c r="BS13" s="20" t="s">
        <v>9</v>
      </c>
    </row>
    <row r="14">
      <c r="B14" s="24"/>
      <c r="C14" s="29"/>
      <c r="D14" s="29"/>
      <c r="E14" s="38" t="s">
        <v>31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29</v>
      </c>
      <c r="AL14" s="29"/>
      <c r="AM14" s="29"/>
      <c r="AN14" s="38" t="s">
        <v>31</v>
      </c>
      <c r="AO14" s="29"/>
      <c r="AP14" s="29"/>
      <c r="AQ14" s="27"/>
      <c r="BE14" s="35"/>
      <c r="BS14" s="20" t="s">
        <v>9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27</v>
      </c>
      <c r="AL16" s="29"/>
      <c r="AM16" s="29"/>
      <c r="AN16" s="31" t="s">
        <v>20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29</v>
      </c>
      <c r="AL17" s="29"/>
      <c r="AM17" s="29"/>
      <c r="AN17" s="31" t="s">
        <v>20</v>
      </c>
      <c r="AO17" s="29"/>
      <c r="AP17" s="29"/>
      <c r="AQ17" s="27"/>
      <c r="BE17" s="35"/>
      <c r="BS17" s="20" t="s">
        <v>6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34</v>
      </c>
    </row>
    <row r="19" ht="14.4" customHeight="1">
      <c r="B19" s="24"/>
      <c r="C19" s="29"/>
      <c r="D19" s="36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27</v>
      </c>
      <c r="AL19" s="29"/>
      <c r="AM19" s="29"/>
      <c r="AN19" s="31" t="s">
        <v>20</v>
      </c>
      <c r="AO19" s="29"/>
      <c r="AP19" s="29"/>
      <c r="AQ19" s="27"/>
      <c r="BE19" s="35"/>
      <c r="BS19" s="20" t="s">
        <v>34</v>
      </c>
    </row>
    <row r="20" ht="18.48" customHeight="1">
      <c r="B20" s="24"/>
      <c r="C20" s="29"/>
      <c r="D20" s="29"/>
      <c r="E20" s="31" t="s">
        <v>33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29</v>
      </c>
      <c r="AL20" s="29"/>
      <c r="AM20" s="29"/>
      <c r="AN20" s="31" t="s">
        <v>20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36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38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ROUND(AG90,2)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39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40</v>
      </c>
      <c r="E31" s="51"/>
      <c r="F31" s="52" t="s">
        <v>41</v>
      </c>
      <c r="G31" s="51"/>
      <c r="H31" s="51"/>
      <c r="I31" s="51"/>
      <c r="J31" s="51"/>
      <c r="K31" s="51"/>
      <c r="L31" s="53">
        <v>0.20000000000000001</v>
      </c>
      <c r="M31" s="51"/>
      <c r="N31" s="51"/>
      <c r="O31" s="51"/>
      <c r="P31" s="51"/>
      <c r="Q31" s="51"/>
      <c r="R31" s="51"/>
      <c r="S31" s="51"/>
      <c r="T31" s="54" t="s">
        <v>42</v>
      </c>
      <c r="U31" s="51"/>
      <c r="V31" s="51"/>
      <c r="W31" s="55">
        <f>ROUND(AZ87+SUM(CD91:CD104),2)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ROUND(AV87+SUM(BY91:BY104),2)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43</v>
      </c>
      <c r="G32" s="51"/>
      <c r="H32" s="51"/>
      <c r="I32" s="51"/>
      <c r="J32" s="51"/>
      <c r="K32" s="51"/>
      <c r="L32" s="53">
        <v>0.20000000000000001</v>
      </c>
      <c r="M32" s="51"/>
      <c r="N32" s="51"/>
      <c r="O32" s="51"/>
      <c r="P32" s="51"/>
      <c r="Q32" s="51"/>
      <c r="R32" s="51"/>
      <c r="S32" s="51"/>
      <c r="T32" s="54" t="s">
        <v>42</v>
      </c>
      <c r="U32" s="51"/>
      <c r="V32" s="51"/>
      <c r="W32" s="55">
        <f>ROUND(BA87+SUM(CE91:CE104),2)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ROUND(AW87+SUM(BZ91:BZ104),2)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44</v>
      </c>
      <c r="G33" s="51"/>
      <c r="H33" s="51"/>
      <c r="I33" s="51"/>
      <c r="J33" s="51"/>
      <c r="K33" s="51"/>
      <c r="L33" s="53">
        <v>0.20000000000000001</v>
      </c>
      <c r="M33" s="51"/>
      <c r="N33" s="51"/>
      <c r="O33" s="51"/>
      <c r="P33" s="51"/>
      <c r="Q33" s="51"/>
      <c r="R33" s="51"/>
      <c r="S33" s="51"/>
      <c r="T33" s="54" t="s">
        <v>42</v>
      </c>
      <c r="U33" s="51"/>
      <c r="V33" s="51"/>
      <c r="W33" s="55">
        <f>ROUND(BB87+SUM(CF91:CF104),2)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45</v>
      </c>
      <c r="G34" s="51"/>
      <c r="H34" s="51"/>
      <c r="I34" s="51"/>
      <c r="J34" s="51"/>
      <c r="K34" s="51"/>
      <c r="L34" s="53">
        <v>0.20000000000000001</v>
      </c>
      <c r="M34" s="51"/>
      <c r="N34" s="51"/>
      <c r="O34" s="51"/>
      <c r="P34" s="51"/>
      <c r="Q34" s="51"/>
      <c r="R34" s="51"/>
      <c r="S34" s="51"/>
      <c r="T34" s="54" t="s">
        <v>42</v>
      </c>
      <c r="U34" s="51"/>
      <c r="V34" s="51"/>
      <c r="W34" s="55">
        <f>ROUND(BC87+SUM(CG91:CG104),2)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46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42</v>
      </c>
      <c r="U35" s="51"/>
      <c r="V35" s="51"/>
      <c r="W35" s="55">
        <f>ROUND(BD87+SUM(CH91:CH104),2)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47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48</v>
      </c>
      <c r="U37" s="59"/>
      <c r="V37" s="59"/>
      <c r="W37" s="59"/>
      <c r="X37" s="61" t="s">
        <v>49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51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53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52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53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55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52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53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52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53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14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09535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17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 xml:space="preserve">Rekonštrukcia  Kulturneho domu v obci Brezina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22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Brezina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24</v>
      </c>
      <c r="AJ80" s="45"/>
      <c r="AK80" s="45"/>
      <c r="AL80" s="45"/>
      <c r="AM80" s="88" t="str">
        <f> IF(AN8= "","",AN8)</f>
        <v>16. 11. 2017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26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 xml:space="preserve">Obec Brezina 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32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57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30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35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58</v>
      </c>
      <c r="D85" s="100"/>
      <c r="E85" s="100"/>
      <c r="F85" s="100"/>
      <c r="G85" s="100"/>
      <c r="H85" s="101"/>
      <c r="I85" s="102" t="s">
        <v>59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60</v>
      </c>
      <c r="AH85" s="100"/>
      <c r="AI85" s="100"/>
      <c r="AJ85" s="100"/>
      <c r="AK85" s="100"/>
      <c r="AL85" s="100"/>
      <c r="AM85" s="100"/>
      <c r="AN85" s="102" t="s">
        <v>61</v>
      </c>
      <c r="AO85" s="100"/>
      <c r="AP85" s="103"/>
      <c r="AQ85" s="46"/>
      <c r="AS85" s="104" t="s">
        <v>62</v>
      </c>
      <c r="AT85" s="105" t="s">
        <v>63</v>
      </c>
      <c r="AU85" s="105" t="s">
        <v>64</v>
      </c>
      <c r="AV85" s="105" t="s">
        <v>65</v>
      </c>
      <c r="AW85" s="105" t="s">
        <v>66</v>
      </c>
      <c r="AX85" s="105" t="s">
        <v>67</v>
      </c>
      <c r="AY85" s="105" t="s">
        <v>68</v>
      </c>
      <c r="AZ85" s="105" t="s">
        <v>69</v>
      </c>
      <c r="BA85" s="105" t="s">
        <v>70</v>
      </c>
      <c r="BB85" s="105" t="s">
        <v>71</v>
      </c>
      <c r="BC85" s="105" t="s">
        <v>72</v>
      </c>
      <c r="BD85" s="106" t="s">
        <v>73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74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ROUND(AG88,2)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ROUND(AS88,2)</f>
        <v>0</v>
      </c>
      <c r="AT87" s="113">
        <f>ROUND(SUM(AV87:AW87),2)</f>
        <v>0</v>
      </c>
      <c r="AU87" s="114">
        <f>ROUND(AU88,5)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ROUND(AZ88,2)</f>
        <v>0</v>
      </c>
      <c r="BA87" s="113">
        <f>ROUND(BA88,2)</f>
        <v>0</v>
      </c>
      <c r="BB87" s="113">
        <f>ROUND(BB88,2)</f>
        <v>0</v>
      </c>
      <c r="BC87" s="113">
        <f>ROUND(BC88,2)</f>
        <v>0</v>
      </c>
      <c r="BD87" s="115">
        <f>ROUND(BD88,2)</f>
        <v>0</v>
      </c>
      <c r="BS87" s="116" t="s">
        <v>75</v>
      </c>
      <c r="BT87" s="116" t="s">
        <v>76</v>
      </c>
      <c r="BU87" s="117" t="s">
        <v>77</v>
      </c>
      <c r="BV87" s="116" t="s">
        <v>78</v>
      </c>
      <c r="BW87" s="116" t="s">
        <v>79</v>
      </c>
      <c r="BX87" s="116" t="s">
        <v>80</v>
      </c>
    </row>
    <row r="88" s="5" customFormat="1" ht="16.5" customHeight="1">
      <c r="A88" s="118" t="s">
        <v>81</v>
      </c>
      <c r="B88" s="119"/>
      <c r="C88" s="120"/>
      <c r="D88" s="121" t="s">
        <v>82</v>
      </c>
      <c r="E88" s="121"/>
      <c r="F88" s="121"/>
      <c r="G88" s="121"/>
      <c r="H88" s="121"/>
      <c r="I88" s="122"/>
      <c r="J88" s="121" t="s">
        <v>83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'04 - Kultúrny dom 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'04 - Kultúrny dom '!M28</f>
        <v>0</v>
      </c>
      <c r="AT88" s="126">
        <f>ROUND(SUM(AV88:AW88),2)</f>
        <v>0</v>
      </c>
      <c r="AU88" s="127">
        <f>'04 - Kultúrny dom '!W140</f>
        <v>0</v>
      </c>
      <c r="AV88" s="126">
        <f>'04 - Kultúrny dom '!M32</f>
        <v>0</v>
      </c>
      <c r="AW88" s="126">
        <f>'04 - Kultúrny dom '!M33</f>
        <v>0</v>
      </c>
      <c r="AX88" s="126">
        <f>'04 - Kultúrny dom '!M34</f>
        <v>0</v>
      </c>
      <c r="AY88" s="126">
        <f>'04 - Kultúrny dom '!M35</f>
        <v>0</v>
      </c>
      <c r="AZ88" s="126">
        <f>'04 - Kultúrny dom '!H32</f>
        <v>0</v>
      </c>
      <c r="BA88" s="126">
        <f>'04 - Kultúrny dom '!H33</f>
        <v>0</v>
      </c>
      <c r="BB88" s="126">
        <f>'04 - Kultúrny dom '!H34</f>
        <v>0</v>
      </c>
      <c r="BC88" s="126">
        <f>'04 - Kultúrny dom '!H35</f>
        <v>0</v>
      </c>
      <c r="BD88" s="128">
        <f>'04 - Kultúrny dom '!H36</f>
        <v>0</v>
      </c>
      <c r="BT88" s="129" t="s">
        <v>84</v>
      </c>
      <c r="BV88" s="129" t="s">
        <v>78</v>
      </c>
      <c r="BW88" s="129" t="s">
        <v>85</v>
      </c>
      <c r="BX88" s="129" t="s">
        <v>79</v>
      </c>
    </row>
    <row r="89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="1" customFormat="1" ht="30" customHeight="1">
      <c r="B90" s="44"/>
      <c r="C90" s="108" t="s">
        <v>86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11">
        <f>ROUND(SUM(AG91:AG103),2)</f>
        <v>0</v>
      </c>
      <c r="AH90" s="111"/>
      <c r="AI90" s="111"/>
      <c r="AJ90" s="111"/>
      <c r="AK90" s="111"/>
      <c r="AL90" s="111"/>
      <c r="AM90" s="111"/>
      <c r="AN90" s="111">
        <f>ROUND(SUM(AN91:AN103),2)</f>
        <v>0</v>
      </c>
      <c r="AO90" s="111"/>
      <c r="AP90" s="111"/>
      <c r="AQ90" s="46"/>
      <c r="AS90" s="104" t="s">
        <v>87</v>
      </c>
      <c r="AT90" s="105" t="s">
        <v>88</v>
      </c>
      <c r="AU90" s="105" t="s">
        <v>40</v>
      </c>
      <c r="AV90" s="106" t="s">
        <v>63</v>
      </c>
    </row>
    <row r="91" s="1" customFormat="1" ht="19.92" customHeight="1">
      <c r="B91" s="44"/>
      <c r="C91" s="45"/>
      <c r="D91" s="130" t="s">
        <v>89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31">
        <f>ROUND(AG87*AS91,2)</f>
        <v>0</v>
      </c>
      <c r="AH91" s="132"/>
      <c r="AI91" s="132"/>
      <c r="AJ91" s="132"/>
      <c r="AK91" s="132"/>
      <c r="AL91" s="132"/>
      <c r="AM91" s="132"/>
      <c r="AN91" s="132">
        <f>ROUND(AG91+AV91,2)</f>
        <v>0</v>
      </c>
      <c r="AO91" s="132"/>
      <c r="AP91" s="132"/>
      <c r="AQ91" s="46"/>
      <c r="AS91" s="133">
        <v>0</v>
      </c>
      <c r="AT91" s="134" t="s">
        <v>90</v>
      </c>
      <c r="AU91" s="134" t="s">
        <v>41</v>
      </c>
      <c r="AV91" s="135">
        <f>ROUND(IF(AU91="základná",AG91*L31,IF(AU91="znížená",AG91*L32,0)),2)</f>
        <v>0</v>
      </c>
      <c r="BV91" s="20" t="s">
        <v>91</v>
      </c>
      <c r="BY91" s="136">
        <f>IF(AU91="základná",AV91,0)</f>
        <v>0</v>
      </c>
      <c r="BZ91" s="136">
        <f>IF(AU91="znížená",AV91,0)</f>
        <v>0</v>
      </c>
      <c r="CA91" s="136">
        <v>0</v>
      </c>
      <c r="CB91" s="136">
        <v>0</v>
      </c>
      <c r="CC91" s="136">
        <v>0</v>
      </c>
      <c r="CD91" s="136">
        <f>IF(AU91="základná",AG91,0)</f>
        <v>0</v>
      </c>
      <c r="CE91" s="136">
        <f>IF(AU91="znížená",AG91,0)</f>
        <v>0</v>
      </c>
      <c r="CF91" s="136">
        <f>IF(AU91="zákl. prenesená",AG91,0)</f>
        <v>0</v>
      </c>
      <c r="CG91" s="136">
        <f>IF(AU91="zníž. prenesená",AG91,0)</f>
        <v>0</v>
      </c>
      <c r="CH91" s="136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časť",1,IF(8891="investičná časť",2,3))</f>
        <v>1</v>
      </c>
      <c r="CK91" s="20" t="str">
        <f>IF(D91="Vyplň vlastné","","x")</f>
        <v>x</v>
      </c>
    </row>
    <row r="92" s="1" customFormat="1" ht="19.92" customHeight="1">
      <c r="B92" s="44"/>
      <c r="C92" s="45"/>
      <c r="D92" s="130" t="s">
        <v>92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131">
        <f>ROUND(AG87*AS92,2)</f>
        <v>0</v>
      </c>
      <c r="AH92" s="132"/>
      <c r="AI92" s="132"/>
      <c r="AJ92" s="132"/>
      <c r="AK92" s="132"/>
      <c r="AL92" s="132"/>
      <c r="AM92" s="132"/>
      <c r="AN92" s="132">
        <f>ROUND(AG92+AV92,2)</f>
        <v>0</v>
      </c>
      <c r="AO92" s="132"/>
      <c r="AP92" s="132"/>
      <c r="AQ92" s="46"/>
      <c r="AS92" s="137">
        <v>0</v>
      </c>
      <c r="AT92" s="138" t="s">
        <v>90</v>
      </c>
      <c r="AU92" s="138" t="s">
        <v>41</v>
      </c>
      <c r="AV92" s="139">
        <f>ROUND(IF(AU92="základná",AG92*L31,IF(AU92="znížená",AG92*L32,0)),2)</f>
        <v>0</v>
      </c>
      <c r="BV92" s="20" t="s">
        <v>91</v>
      </c>
      <c r="BY92" s="136">
        <f>IF(AU92="základná",AV92,0)</f>
        <v>0</v>
      </c>
      <c r="BZ92" s="136">
        <f>IF(AU92="znížená",AV92,0)</f>
        <v>0</v>
      </c>
      <c r="CA92" s="136">
        <v>0</v>
      </c>
      <c r="CB92" s="136">
        <v>0</v>
      </c>
      <c r="CC92" s="136">
        <v>0</v>
      </c>
      <c r="CD92" s="136">
        <f>IF(AU92="základná",AG92,0)</f>
        <v>0</v>
      </c>
      <c r="CE92" s="136">
        <f>IF(AU92="znížená",AG92,0)</f>
        <v>0</v>
      </c>
      <c r="CF92" s="136">
        <f>IF(AU92="zákl. prenesená",AG92,0)</f>
        <v>0</v>
      </c>
      <c r="CG92" s="136">
        <f>IF(AU92="zníž. prenesená",AG92,0)</f>
        <v>0</v>
      </c>
      <c r="CH92" s="136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>x</v>
      </c>
    </row>
    <row r="93" s="1" customFormat="1" ht="19.92" customHeight="1">
      <c r="B93" s="44"/>
      <c r="C93" s="45"/>
      <c r="D93" s="130" t="s">
        <v>93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131">
        <f>ROUND(AG87*AS93,2)</f>
        <v>0</v>
      </c>
      <c r="AH93" s="132"/>
      <c r="AI93" s="132"/>
      <c r="AJ93" s="132"/>
      <c r="AK93" s="132"/>
      <c r="AL93" s="132"/>
      <c r="AM93" s="132"/>
      <c r="AN93" s="132">
        <f>ROUND(AG93+AV93,2)</f>
        <v>0</v>
      </c>
      <c r="AO93" s="132"/>
      <c r="AP93" s="132"/>
      <c r="AQ93" s="46"/>
      <c r="AS93" s="137">
        <v>0</v>
      </c>
      <c r="AT93" s="138" t="s">
        <v>90</v>
      </c>
      <c r="AU93" s="138" t="s">
        <v>41</v>
      </c>
      <c r="AV93" s="139">
        <f>ROUND(IF(AU93="základná",AG93*L31,IF(AU93="znížená",AG93*L32,0)),2)</f>
        <v>0</v>
      </c>
      <c r="BV93" s="20" t="s">
        <v>91</v>
      </c>
      <c r="BY93" s="136">
        <f>IF(AU93="základná",AV93,0)</f>
        <v>0</v>
      </c>
      <c r="BZ93" s="136">
        <f>IF(AU93="znížená",AV93,0)</f>
        <v>0</v>
      </c>
      <c r="CA93" s="136">
        <v>0</v>
      </c>
      <c r="CB93" s="136">
        <v>0</v>
      </c>
      <c r="CC93" s="136">
        <v>0</v>
      </c>
      <c r="CD93" s="136">
        <f>IF(AU93="základná",AG93,0)</f>
        <v>0</v>
      </c>
      <c r="CE93" s="136">
        <f>IF(AU93="znížená",AG93,0)</f>
        <v>0</v>
      </c>
      <c r="CF93" s="136">
        <f>IF(AU93="zákl. prenesená",AG93,0)</f>
        <v>0</v>
      </c>
      <c r="CG93" s="136">
        <f>IF(AU93="zníž. prenesená",AG93,0)</f>
        <v>0</v>
      </c>
      <c r="CH93" s="136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>x</v>
      </c>
    </row>
    <row r="94" s="1" customFormat="1" ht="19.92" customHeight="1">
      <c r="B94" s="44"/>
      <c r="C94" s="45"/>
      <c r="D94" s="130" t="s">
        <v>94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131">
        <f>ROUND(AG87*AS94,2)</f>
        <v>0</v>
      </c>
      <c r="AH94" s="132"/>
      <c r="AI94" s="132"/>
      <c r="AJ94" s="132"/>
      <c r="AK94" s="132"/>
      <c r="AL94" s="132"/>
      <c r="AM94" s="132"/>
      <c r="AN94" s="132">
        <f>ROUND(AG94+AV94,2)</f>
        <v>0</v>
      </c>
      <c r="AO94" s="132"/>
      <c r="AP94" s="132"/>
      <c r="AQ94" s="46"/>
      <c r="AS94" s="137">
        <v>0</v>
      </c>
      <c r="AT94" s="138" t="s">
        <v>90</v>
      </c>
      <c r="AU94" s="138" t="s">
        <v>41</v>
      </c>
      <c r="AV94" s="139">
        <f>ROUND(IF(AU94="základná",AG94*L31,IF(AU94="znížená",AG94*L32,0)),2)</f>
        <v>0</v>
      </c>
      <c r="BV94" s="20" t="s">
        <v>91</v>
      </c>
      <c r="BY94" s="136">
        <f>IF(AU94="základná",AV94,0)</f>
        <v>0</v>
      </c>
      <c r="BZ94" s="136">
        <f>IF(AU94="znížená",AV94,0)</f>
        <v>0</v>
      </c>
      <c r="CA94" s="136">
        <v>0</v>
      </c>
      <c r="CB94" s="136">
        <v>0</v>
      </c>
      <c r="CC94" s="136">
        <v>0</v>
      </c>
      <c r="CD94" s="136">
        <f>IF(AU94="základná",AG94,0)</f>
        <v>0</v>
      </c>
      <c r="CE94" s="136">
        <f>IF(AU94="znížená",AG94,0)</f>
        <v>0</v>
      </c>
      <c r="CF94" s="136">
        <f>IF(AU94="zákl. prenesená",AG94,0)</f>
        <v>0</v>
      </c>
      <c r="CG94" s="136">
        <f>IF(AU94="zníž. prenesená",AG94,0)</f>
        <v>0</v>
      </c>
      <c r="CH94" s="136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>x</v>
      </c>
    </row>
    <row r="95" s="1" customFormat="1" ht="19.92" customHeight="1">
      <c r="B95" s="44"/>
      <c r="C95" s="45"/>
      <c r="D95" s="130" t="s">
        <v>95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131">
        <f>ROUND(AG87*AS95,2)</f>
        <v>0</v>
      </c>
      <c r="AH95" s="132"/>
      <c r="AI95" s="132"/>
      <c r="AJ95" s="132"/>
      <c r="AK95" s="132"/>
      <c r="AL95" s="132"/>
      <c r="AM95" s="132"/>
      <c r="AN95" s="132">
        <f>ROUND(AG95+AV95,2)</f>
        <v>0</v>
      </c>
      <c r="AO95" s="132"/>
      <c r="AP95" s="132"/>
      <c r="AQ95" s="46"/>
      <c r="AS95" s="137">
        <v>0</v>
      </c>
      <c r="AT95" s="138" t="s">
        <v>90</v>
      </c>
      <c r="AU95" s="138" t="s">
        <v>41</v>
      </c>
      <c r="AV95" s="139">
        <f>ROUND(IF(AU95="základná",AG95*L31,IF(AU95="znížená",AG95*L32,0)),2)</f>
        <v>0</v>
      </c>
      <c r="BV95" s="20" t="s">
        <v>91</v>
      </c>
      <c r="BY95" s="136">
        <f>IF(AU95="základná",AV95,0)</f>
        <v>0</v>
      </c>
      <c r="BZ95" s="136">
        <f>IF(AU95="znížená",AV95,0)</f>
        <v>0</v>
      </c>
      <c r="CA95" s="136">
        <v>0</v>
      </c>
      <c r="CB95" s="136">
        <v>0</v>
      </c>
      <c r="CC95" s="136">
        <v>0</v>
      </c>
      <c r="CD95" s="136">
        <f>IF(AU95="základná",AG95,0)</f>
        <v>0</v>
      </c>
      <c r="CE95" s="136">
        <f>IF(AU95="znížená",AG95,0)</f>
        <v>0</v>
      </c>
      <c r="CF95" s="136">
        <f>IF(AU95="zákl. prenesená",AG95,0)</f>
        <v>0</v>
      </c>
      <c r="CG95" s="136">
        <f>IF(AU95="zníž. prenesená",AG95,0)</f>
        <v>0</v>
      </c>
      <c r="CH95" s="136">
        <f>IF(AU95="nulová",AG95,0)</f>
        <v>0</v>
      </c>
      <c r="CI95" s="20">
        <f>IF(AU95="základná",1,IF(AU95="znížená",2,IF(AU95="zákl. prenesená",4,IF(AU95="zníž. prenesená",5,3))))</f>
        <v>1</v>
      </c>
      <c r="CJ95" s="20">
        <f>IF(AT95="stavebná časť",1,IF(8895="investičná časť",2,3))</f>
        <v>1</v>
      </c>
      <c r="CK95" s="20" t="str">
        <f>IF(D95="Vyplň vlastné","","x")</f>
        <v>x</v>
      </c>
    </row>
    <row r="96" s="1" customFormat="1" ht="19.92" customHeight="1">
      <c r="B96" s="44"/>
      <c r="C96" s="45"/>
      <c r="D96" s="130" t="s">
        <v>96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131">
        <f>ROUND(AG87*AS96,2)</f>
        <v>0</v>
      </c>
      <c r="AH96" s="132"/>
      <c r="AI96" s="132"/>
      <c r="AJ96" s="132"/>
      <c r="AK96" s="132"/>
      <c r="AL96" s="132"/>
      <c r="AM96" s="132"/>
      <c r="AN96" s="132">
        <f>ROUND(AG96+AV96,2)</f>
        <v>0</v>
      </c>
      <c r="AO96" s="132"/>
      <c r="AP96" s="132"/>
      <c r="AQ96" s="46"/>
      <c r="AS96" s="137">
        <v>0</v>
      </c>
      <c r="AT96" s="138" t="s">
        <v>90</v>
      </c>
      <c r="AU96" s="138" t="s">
        <v>41</v>
      </c>
      <c r="AV96" s="139">
        <f>ROUND(IF(AU96="základná",AG96*L31,IF(AU96="znížená",AG96*L32,0)),2)</f>
        <v>0</v>
      </c>
      <c r="BV96" s="20" t="s">
        <v>91</v>
      </c>
      <c r="BY96" s="136">
        <f>IF(AU96="základná",AV96,0)</f>
        <v>0</v>
      </c>
      <c r="BZ96" s="136">
        <f>IF(AU96="znížená",AV96,0)</f>
        <v>0</v>
      </c>
      <c r="CA96" s="136">
        <v>0</v>
      </c>
      <c r="CB96" s="136">
        <v>0</v>
      </c>
      <c r="CC96" s="136">
        <v>0</v>
      </c>
      <c r="CD96" s="136">
        <f>IF(AU96="základná",AG96,0)</f>
        <v>0</v>
      </c>
      <c r="CE96" s="136">
        <f>IF(AU96="znížená",AG96,0)</f>
        <v>0</v>
      </c>
      <c r="CF96" s="136">
        <f>IF(AU96="zákl. prenesená",AG96,0)</f>
        <v>0</v>
      </c>
      <c r="CG96" s="136">
        <f>IF(AU96="zníž. prenesená",AG96,0)</f>
        <v>0</v>
      </c>
      <c r="CH96" s="136">
        <f>IF(AU96="nulová",AG96,0)</f>
        <v>0</v>
      </c>
      <c r="CI96" s="20">
        <f>IF(AU96="základná",1,IF(AU96="znížená",2,IF(AU96="zákl. prenesená",4,IF(AU96="zníž. prenesená",5,3))))</f>
        <v>1</v>
      </c>
      <c r="CJ96" s="20">
        <f>IF(AT96="stavebná časť",1,IF(8896="investičná časť",2,3))</f>
        <v>1</v>
      </c>
      <c r="CK96" s="20" t="str">
        <f>IF(D96="Vyplň vlastné","","x")</f>
        <v>x</v>
      </c>
    </row>
    <row r="97" s="1" customFormat="1" ht="19.92" customHeight="1">
      <c r="B97" s="44"/>
      <c r="C97" s="45"/>
      <c r="D97" s="130" t="s">
        <v>97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131">
        <f>ROUND(AG87*AS97,2)</f>
        <v>0</v>
      </c>
      <c r="AH97" s="132"/>
      <c r="AI97" s="132"/>
      <c r="AJ97" s="132"/>
      <c r="AK97" s="132"/>
      <c r="AL97" s="132"/>
      <c r="AM97" s="132"/>
      <c r="AN97" s="132">
        <f>ROUND(AG97+AV97,2)</f>
        <v>0</v>
      </c>
      <c r="AO97" s="132"/>
      <c r="AP97" s="132"/>
      <c r="AQ97" s="46"/>
      <c r="AS97" s="137">
        <v>0</v>
      </c>
      <c r="AT97" s="138" t="s">
        <v>90</v>
      </c>
      <c r="AU97" s="138" t="s">
        <v>41</v>
      </c>
      <c r="AV97" s="139">
        <f>ROUND(IF(AU97="základná",AG97*L31,IF(AU97="znížená",AG97*L32,0)),2)</f>
        <v>0</v>
      </c>
      <c r="BV97" s="20" t="s">
        <v>91</v>
      </c>
      <c r="BY97" s="136">
        <f>IF(AU97="základná",AV97,0)</f>
        <v>0</v>
      </c>
      <c r="BZ97" s="136">
        <f>IF(AU97="znížená",AV97,0)</f>
        <v>0</v>
      </c>
      <c r="CA97" s="136">
        <v>0</v>
      </c>
      <c r="CB97" s="136">
        <v>0</v>
      </c>
      <c r="CC97" s="136">
        <v>0</v>
      </c>
      <c r="CD97" s="136">
        <f>IF(AU97="základná",AG97,0)</f>
        <v>0</v>
      </c>
      <c r="CE97" s="136">
        <f>IF(AU97="znížená",AG97,0)</f>
        <v>0</v>
      </c>
      <c r="CF97" s="136">
        <f>IF(AU97="zákl. prenesená",AG97,0)</f>
        <v>0</v>
      </c>
      <c r="CG97" s="136">
        <f>IF(AU97="zníž. prenesená",AG97,0)</f>
        <v>0</v>
      </c>
      <c r="CH97" s="136">
        <f>IF(AU97="nulová",AG97,0)</f>
        <v>0</v>
      </c>
      <c r="CI97" s="20">
        <f>IF(AU97="základná",1,IF(AU97="znížená",2,IF(AU97="zákl. prenesená",4,IF(AU97="zníž. prenesená",5,3))))</f>
        <v>1</v>
      </c>
      <c r="CJ97" s="20">
        <f>IF(AT97="stavebná časť",1,IF(8897="investičná časť",2,3))</f>
        <v>1</v>
      </c>
      <c r="CK97" s="20" t="str">
        <f>IF(D97="Vyplň vlastné","","x")</f>
        <v>x</v>
      </c>
    </row>
    <row r="98" s="1" customFormat="1" ht="19.92" customHeight="1">
      <c r="B98" s="44"/>
      <c r="C98" s="45"/>
      <c r="D98" s="130" t="s">
        <v>98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131">
        <f>ROUND(AG87*AS98,2)</f>
        <v>0</v>
      </c>
      <c r="AH98" s="132"/>
      <c r="AI98" s="132"/>
      <c r="AJ98" s="132"/>
      <c r="AK98" s="132"/>
      <c r="AL98" s="132"/>
      <c r="AM98" s="132"/>
      <c r="AN98" s="132">
        <f>ROUND(AG98+AV98,2)</f>
        <v>0</v>
      </c>
      <c r="AO98" s="132"/>
      <c r="AP98" s="132"/>
      <c r="AQ98" s="46"/>
      <c r="AS98" s="137">
        <v>0</v>
      </c>
      <c r="AT98" s="138" t="s">
        <v>90</v>
      </c>
      <c r="AU98" s="138" t="s">
        <v>41</v>
      </c>
      <c r="AV98" s="139">
        <f>ROUND(IF(AU98="základná",AG98*L31,IF(AU98="znížená",AG98*L32,0)),2)</f>
        <v>0</v>
      </c>
      <c r="BV98" s="20" t="s">
        <v>91</v>
      </c>
      <c r="BY98" s="136">
        <f>IF(AU98="základná",AV98,0)</f>
        <v>0</v>
      </c>
      <c r="BZ98" s="136">
        <f>IF(AU98="znížená",AV98,0)</f>
        <v>0</v>
      </c>
      <c r="CA98" s="136">
        <v>0</v>
      </c>
      <c r="CB98" s="136">
        <v>0</v>
      </c>
      <c r="CC98" s="136">
        <v>0</v>
      </c>
      <c r="CD98" s="136">
        <f>IF(AU98="základná",AG98,0)</f>
        <v>0</v>
      </c>
      <c r="CE98" s="136">
        <f>IF(AU98="znížená",AG98,0)</f>
        <v>0</v>
      </c>
      <c r="CF98" s="136">
        <f>IF(AU98="zákl. prenesená",AG98,0)</f>
        <v>0</v>
      </c>
      <c r="CG98" s="136">
        <f>IF(AU98="zníž. prenesená",AG98,0)</f>
        <v>0</v>
      </c>
      <c r="CH98" s="136">
        <f>IF(AU98="nulová",AG98,0)</f>
        <v>0</v>
      </c>
      <c r="CI98" s="20">
        <f>IF(AU98="základná",1,IF(AU98="znížená",2,IF(AU98="zákl. prenesená",4,IF(AU98="zníž. prenesená",5,3))))</f>
        <v>1</v>
      </c>
      <c r="CJ98" s="20">
        <f>IF(AT98="stavebná časť",1,IF(8898="investičná časť",2,3))</f>
        <v>1</v>
      </c>
      <c r="CK98" s="20" t="str">
        <f>IF(D98="Vyplň vlastné","","x")</f>
        <v>x</v>
      </c>
    </row>
    <row r="99" s="1" customFormat="1" ht="19.92" customHeight="1">
      <c r="B99" s="44"/>
      <c r="C99" s="45"/>
      <c r="D99" s="130" t="s">
        <v>99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131">
        <f>ROUND(AG87*AS99,2)</f>
        <v>0</v>
      </c>
      <c r="AH99" s="132"/>
      <c r="AI99" s="132"/>
      <c r="AJ99" s="132"/>
      <c r="AK99" s="132"/>
      <c r="AL99" s="132"/>
      <c r="AM99" s="132"/>
      <c r="AN99" s="132">
        <f>ROUND(AG99+AV99,2)</f>
        <v>0</v>
      </c>
      <c r="AO99" s="132"/>
      <c r="AP99" s="132"/>
      <c r="AQ99" s="46"/>
      <c r="AS99" s="137">
        <v>0</v>
      </c>
      <c r="AT99" s="138" t="s">
        <v>90</v>
      </c>
      <c r="AU99" s="138" t="s">
        <v>41</v>
      </c>
      <c r="AV99" s="139">
        <f>ROUND(IF(AU99="základná",AG99*L31,IF(AU99="znížená",AG99*L32,0)),2)</f>
        <v>0</v>
      </c>
      <c r="BV99" s="20" t="s">
        <v>91</v>
      </c>
      <c r="BY99" s="136">
        <f>IF(AU99="základná",AV99,0)</f>
        <v>0</v>
      </c>
      <c r="BZ99" s="136">
        <f>IF(AU99="znížená",AV99,0)</f>
        <v>0</v>
      </c>
      <c r="CA99" s="136">
        <v>0</v>
      </c>
      <c r="CB99" s="136">
        <v>0</v>
      </c>
      <c r="CC99" s="136">
        <v>0</v>
      </c>
      <c r="CD99" s="136">
        <f>IF(AU99="základná",AG99,0)</f>
        <v>0</v>
      </c>
      <c r="CE99" s="136">
        <f>IF(AU99="znížená",AG99,0)</f>
        <v>0</v>
      </c>
      <c r="CF99" s="136">
        <f>IF(AU99="zákl. prenesená",AG99,0)</f>
        <v>0</v>
      </c>
      <c r="CG99" s="136">
        <f>IF(AU99="zníž. prenesená",AG99,0)</f>
        <v>0</v>
      </c>
      <c r="CH99" s="136">
        <f>IF(AU99="nulová",AG99,0)</f>
        <v>0</v>
      </c>
      <c r="CI99" s="20">
        <f>IF(AU99="základná",1,IF(AU99="znížená",2,IF(AU99="zákl. prenesená",4,IF(AU99="zníž. prenesená",5,3))))</f>
        <v>1</v>
      </c>
      <c r="CJ99" s="20">
        <f>IF(AT99="stavebná časť",1,IF(8899="investičná časť",2,3))</f>
        <v>1</v>
      </c>
      <c r="CK99" s="20" t="str">
        <f>IF(D99="Vyplň vlastné","","x")</f>
        <v>x</v>
      </c>
    </row>
    <row r="100" s="1" customFormat="1" ht="19.92" customHeight="1">
      <c r="B100" s="44"/>
      <c r="C100" s="45"/>
      <c r="D100" s="130" t="s">
        <v>100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131">
        <f>ROUND(AG87*AS100,2)</f>
        <v>0</v>
      </c>
      <c r="AH100" s="132"/>
      <c r="AI100" s="132"/>
      <c r="AJ100" s="132"/>
      <c r="AK100" s="132"/>
      <c r="AL100" s="132"/>
      <c r="AM100" s="132"/>
      <c r="AN100" s="132">
        <f>ROUND(AG100+AV100,2)</f>
        <v>0</v>
      </c>
      <c r="AO100" s="132"/>
      <c r="AP100" s="132"/>
      <c r="AQ100" s="46"/>
      <c r="AS100" s="137">
        <v>0</v>
      </c>
      <c r="AT100" s="138" t="s">
        <v>90</v>
      </c>
      <c r="AU100" s="138" t="s">
        <v>41</v>
      </c>
      <c r="AV100" s="139">
        <f>ROUND(IF(AU100="základná",AG100*L31,IF(AU100="znížená",AG100*L32,0)),2)</f>
        <v>0</v>
      </c>
      <c r="BV100" s="20" t="s">
        <v>91</v>
      </c>
      <c r="BY100" s="136">
        <f>IF(AU100="základná",AV100,0)</f>
        <v>0</v>
      </c>
      <c r="BZ100" s="136">
        <f>IF(AU100="znížená",AV100,0)</f>
        <v>0</v>
      </c>
      <c r="CA100" s="136">
        <v>0</v>
      </c>
      <c r="CB100" s="136">
        <v>0</v>
      </c>
      <c r="CC100" s="136">
        <v>0</v>
      </c>
      <c r="CD100" s="136">
        <f>IF(AU100="základná",AG100,0)</f>
        <v>0</v>
      </c>
      <c r="CE100" s="136">
        <f>IF(AU100="znížená",AG100,0)</f>
        <v>0</v>
      </c>
      <c r="CF100" s="136">
        <f>IF(AU100="zákl. prenesená",AG100,0)</f>
        <v>0</v>
      </c>
      <c r="CG100" s="136">
        <f>IF(AU100="zníž. prenesená",AG100,0)</f>
        <v>0</v>
      </c>
      <c r="CH100" s="136">
        <f>IF(AU100="nulová",AG100,0)</f>
        <v>0</v>
      </c>
      <c r="CI100" s="20">
        <f>IF(AU100="základná",1,IF(AU100="znížená",2,IF(AU100="zákl. prenesená",4,IF(AU100="zníž. prenesená",5,3))))</f>
        <v>1</v>
      </c>
      <c r="CJ100" s="20">
        <f>IF(AT100="stavebná časť",1,IF(88100="investičná časť",2,3))</f>
        <v>1</v>
      </c>
      <c r="CK100" s="20" t="str">
        <f>IF(D100="Vyplň vlastné","","x")</f>
        <v>x</v>
      </c>
    </row>
    <row r="101" s="1" customFormat="1" ht="19.92" customHeight="1">
      <c r="B101" s="44"/>
      <c r="C101" s="45"/>
      <c r="D101" s="140" t="s">
        <v>101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45"/>
      <c r="AD101" s="45"/>
      <c r="AE101" s="45"/>
      <c r="AF101" s="45"/>
      <c r="AG101" s="131">
        <f>AG87*AS101</f>
        <v>0</v>
      </c>
      <c r="AH101" s="132"/>
      <c r="AI101" s="132"/>
      <c r="AJ101" s="132"/>
      <c r="AK101" s="132"/>
      <c r="AL101" s="132"/>
      <c r="AM101" s="132"/>
      <c r="AN101" s="132">
        <f>AG101+AV101</f>
        <v>0</v>
      </c>
      <c r="AO101" s="132"/>
      <c r="AP101" s="132"/>
      <c r="AQ101" s="46"/>
      <c r="AS101" s="137">
        <v>0</v>
      </c>
      <c r="AT101" s="138" t="s">
        <v>90</v>
      </c>
      <c r="AU101" s="138" t="s">
        <v>41</v>
      </c>
      <c r="AV101" s="139">
        <f>ROUND(IF(AU101="nulová",0,IF(OR(AU101="základná",AU101="zákl. prenesená"),AG101*L31,AG101*L32)),2)</f>
        <v>0</v>
      </c>
      <c r="BV101" s="20" t="s">
        <v>102</v>
      </c>
      <c r="BY101" s="136">
        <f>IF(AU101="základná",AV101,0)</f>
        <v>0</v>
      </c>
      <c r="BZ101" s="136">
        <f>IF(AU101="znížená",AV101,0)</f>
        <v>0</v>
      </c>
      <c r="CA101" s="136">
        <f>IF(AU101="zákl. prenesená",AV101,0)</f>
        <v>0</v>
      </c>
      <c r="CB101" s="136">
        <f>IF(AU101="zníž. prenesená",AV101,0)</f>
        <v>0</v>
      </c>
      <c r="CC101" s="136">
        <f>IF(AU101="nulová",AV101,0)</f>
        <v>0</v>
      </c>
      <c r="CD101" s="136">
        <f>IF(AU101="základná",AG101,0)</f>
        <v>0</v>
      </c>
      <c r="CE101" s="136">
        <f>IF(AU101="znížená",AG101,0)</f>
        <v>0</v>
      </c>
      <c r="CF101" s="136">
        <f>IF(AU101="zákl. prenesená",AG101,0)</f>
        <v>0</v>
      </c>
      <c r="CG101" s="136">
        <f>IF(AU101="zníž. prenesená",AG101,0)</f>
        <v>0</v>
      </c>
      <c r="CH101" s="136">
        <f>IF(AU101="nulová",AG101,0)</f>
        <v>0</v>
      </c>
      <c r="CI101" s="20">
        <f>IF(AU101="základná",1,IF(AU101="znížená",2,IF(AU101="zákl. prenesená",4,IF(AU101="zníž. prenesená",5,3))))</f>
        <v>1</v>
      </c>
      <c r="CJ101" s="20">
        <f>IF(AT101="stavebná časť",1,IF(88101="investičná časť",2,3))</f>
        <v>1</v>
      </c>
      <c r="CK101" s="20" t="str">
        <f>IF(D101="Vyplň vlastné","","x")</f>
        <v/>
      </c>
    </row>
    <row r="102" s="1" customFormat="1" ht="19.92" customHeight="1">
      <c r="B102" s="44"/>
      <c r="C102" s="45"/>
      <c r="D102" s="140" t="s">
        <v>101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45"/>
      <c r="AD102" s="45"/>
      <c r="AE102" s="45"/>
      <c r="AF102" s="45"/>
      <c r="AG102" s="131">
        <f>AG87*AS102</f>
        <v>0</v>
      </c>
      <c r="AH102" s="132"/>
      <c r="AI102" s="132"/>
      <c r="AJ102" s="132"/>
      <c r="AK102" s="132"/>
      <c r="AL102" s="132"/>
      <c r="AM102" s="132"/>
      <c r="AN102" s="132">
        <f>AG102+AV102</f>
        <v>0</v>
      </c>
      <c r="AO102" s="132"/>
      <c r="AP102" s="132"/>
      <c r="AQ102" s="46"/>
      <c r="AS102" s="137">
        <v>0</v>
      </c>
      <c r="AT102" s="138" t="s">
        <v>90</v>
      </c>
      <c r="AU102" s="138" t="s">
        <v>41</v>
      </c>
      <c r="AV102" s="139">
        <f>ROUND(IF(AU102="nulová",0,IF(OR(AU102="základná",AU102="zákl. prenesená"),AG102*L31,AG102*L32)),2)</f>
        <v>0</v>
      </c>
      <c r="BV102" s="20" t="s">
        <v>102</v>
      </c>
      <c r="BY102" s="136">
        <f>IF(AU102="základná",AV102,0)</f>
        <v>0</v>
      </c>
      <c r="BZ102" s="136">
        <f>IF(AU102="znížená",AV102,0)</f>
        <v>0</v>
      </c>
      <c r="CA102" s="136">
        <f>IF(AU102="zákl. prenesená",AV102,0)</f>
        <v>0</v>
      </c>
      <c r="CB102" s="136">
        <f>IF(AU102="zníž. prenesená",AV102,0)</f>
        <v>0</v>
      </c>
      <c r="CC102" s="136">
        <f>IF(AU102="nulová",AV102,0)</f>
        <v>0</v>
      </c>
      <c r="CD102" s="136">
        <f>IF(AU102="základná",AG102,0)</f>
        <v>0</v>
      </c>
      <c r="CE102" s="136">
        <f>IF(AU102="znížená",AG102,0)</f>
        <v>0</v>
      </c>
      <c r="CF102" s="136">
        <f>IF(AU102="zákl. prenesená",AG102,0)</f>
        <v>0</v>
      </c>
      <c r="CG102" s="136">
        <f>IF(AU102="zníž. prenesená",AG102,0)</f>
        <v>0</v>
      </c>
      <c r="CH102" s="136">
        <f>IF(AU102="nulová",AG102,0)</f>
        <v>0</v>
      </c>
      <c r="CI102" s="20">
        <f>IF(AU102="základná",1,IF(AU102="znížená",2,IF(AU102="zákl. prenesená",4,IF(AU102="zníž. prenesená",5,3))))</f>
        <v>1</v>
      </c>
      <c r="CJ102" s="20">
        <f>IF(AT102="stavebná časť",1,IF(88102="investičná časť",2,3))</f>
        <v>1</v>
      </c>
      <c r="CK102" s="20" t="str">
        <f>IF(D102="Vyplň vlastné","","x")</f>
        <v/>
      </c>
    </row>
    <row r="103" s="1" customFormat="1" ht="19.92" customHeight="1">
      <c r="B103" s="44"/>
      <c r="C103" s="45"/>
      <c r="D103" s="140" t="s">
        <v>101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45"/>
      <c r="AD103" s="45"/>
      <c r="AE103" s="45"/>
      <c r="AF103" s="45"/>
      <c r="AG103" s="131">
        <f>AG87*AS103</f>
        <v>0</v>
      </c>
      <c r="AH103" s="132"/>
      <c r="AI103" s="132"/>
      <c r="AJ103" s="132"/>
      <c r="AK103" s="132"/>
      <c r="AL103" s="132"/>
      <c r="AM103" s="132"/>
      <c r="AN103" s="132">
        <f>AG103+AV103</f>
        <v>0</v>
      </c>
      <c r="AO103" s="132"/>
      <c r="AP103" s="132"/>
      <c r="AQ103" s="46"/>
      <c r="AS103" s="141">
        <v>0</v>
      </c>
      <c r="AT103" s="142" t="s">
        <v>90</v>
      </c>
      <c r="AU103" s="142" t="s">
        <v>41</v>
      </c>
      <c r="AV103" s="143">
        <f>ROUND(IF(AU103="nulová",0,IF(OR(AU103="základná",AU103="zákl. prenesená"),AG103*L31,AG103*L32)),2)</f>
        <v>0</v>
      </c>
      <c r="BV103" s="20" t="s">
        <v>102</v>
      </c>
      <c r="BY103" s="136">
        <f>IF(AU103="základná",AV103,0)</f>
        <v>0</v>
      </c>
      <c r="BZ103" s="136">
        <f>IF(AU103="znížená",AV103,0)</f>
        <v>0</v>
      </c>
      <c r="CA103" s="136">
        <f>IF(AU103="zákl. prenesená",AV103,0)</f>
        <v>0</v>
      </c>
      <c r="CB103" s="136">
        <f>IF(AU103="zníž. prenesená",AV103,0)</f>
        <v>0</v>
      </c>
      <c r="CC103" s="136">
        <f>IF(AU103="nulová",AV103,0)</f>
        <v>0</v>
      </c>
      <c r="CD103" s="136">
        <f>IF(AU103="základná",AG103,0)</f>
        <v>0</v>
      </c>
      <c r="CE103" s="136">
        <f>IF(AU103="znížená",AG103,0)</f>
        <v>0</v>
      </c>
      <c r="CF103" s="136">
        <f>IF(AU103="zákl. prenesená",AG103,0)</f>
        <v>0</v>
      </c>
      <c r="CG103" s="136">
        <f>IF(AU103="zníž. prenesená",AG103,0)</f>
        <v>0</v>
      </c>
      <c r="CH103" s="136">
        <f>IF(AU103="nulová",AG103,0)</f>
        <v>0</v>
      </c>
      <c r="CI103" s="20">
        <f>IF(AU103="základná",1,IF(AU103="znížená",2,IF(AU103="zákl. prenesená",4,IF(AU103="zníž. prenesená",5,3))))</f>
        <v>1</v>
      </c>
      <c r="CJ103" s="20">
        <f>IF(AT103="stavebná časť",1,IF(88103="investičná časť",2,3))</f>
        <v>1</v>
      </c>
      <c r="CK103" s="20" t="str">
        <f>IF(D103="Vyplň vlastné","","x")</f>
        <v/>
      </c>
    </row>
    <row r="104" s="1" customFormat="1" ht="10.8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6"/>
    </row>
    <row r="105" s="1" customFormat="1" ht="30" customHeight="1">
      <c r="B105" s="44"/>
      <c r="C105" s="144" t="s">
        <v>103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6">
        <f>ROUND(AG87+AG90,2)</f>
        <v>0</v>
      </c>
      <c r="AH105" s="146"/>
      <c r="AI105" s="146"/>
      <c r="AJ105" s="146"/>
      <c r="AK105" s="146"/>
      <c r="AL105" s="146"/>
      <c r="AM105" s="146"/>
      <c r="AN105" s="146">
        <f>AN87+AN90</f>
        <v>0</v>
      </c>
      <c r="AO105" s="146"/>
      <c r="AP105" s="146"/>
      <c r="AQ105" s="46"/>
    </row>
    <row r="106" s="1" customFormat="1" ht="6.96" customHeight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/>
    </row>
  </sheetData>
  <sheetProtection sheet="1" formatColumns="0" formatRows="0" objects="1" scenarios="1" spinCount="10" saltValue="lPgRZtFsQm7pam+LcPlwW8/pwrn9i8H402PMS4xq1cv0LOIySm4wU1h17DPqVMYIW22IqvS1Oz83Bk4wR4qCVw==" hashValue="iJzfhdG6nWZviolwkjPnANvxXWcsmm2QHH0Jb1cX6rw3df46XE0btR6oUVxl6shJ8oaSbsPIvVk8DsYxng0K0A==" algorithmName="SHA-512" password="CC35"/>
  <mergeCells count="7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87:AM87"/>
    <mergeCell ref="AN87:AP87"/>
    <mergeCell ref="AG90:AM90"/>
    <mergeCell ref="AN90:AP90"/>
    <mergeCell ref="AG105:AM105"/>
    <mergeCell ref="AN105:AP105"/>
    <mergeCell ref="AR2:BE2"/>
  </mergeCells>
  <dataValidations count="2">
    <dataValidation type="list" allowBlank="1" showInputMessage="1" showErrorMessage="1" error="Povolené sú hodnoty základná, znížená, nulová." sqref="AU91:AU104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104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4 - Kultúrny dom 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7"/>
      <c r="B1" s="11"/>
      <c r="C1" s="11"/>
      <c r="D1" s="12" t="s">
        <v>1</v>
      </c>
      <c r="E1" s="11"/>
      <c r="F1" s="13" t="s">
        <v>104</v>
      </c>
      <c r="G1" s="13"/>
      <c r="H1" s="148" t="s">
        <v>105</v>
      </c>
      <c r="I1" s="148"/>
      <c r="J1" s="148"/>
      <c r="K1" s="148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47"/>
      <c r="V1" s="14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85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ht="36.96" customHeight="1">
      <c r="B4" s="24"/>
      <c r="C4" s="25" t="s">
        <v>109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17</v>
      </c>
      <c r="E6" s="29"/>
      <c r="F6" s="149" t="str">
        <f>'Rekapitulácia stavby'!K6</f>
        <v xml:space="preserve">Rekonštrukcia  Kulturneho domu v obci Brezina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110</v>
      </c>
      <c r="E7" s="45"/>
      <c r="F7" s="34" t="s">
        <v>111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19</v>
      </c>
      <c r="E8" s="45"/>
      <c r="F8" s="31" t="s">
        <v>20</v>
      </c>
      <c r="G8" s="45"/>
      <c r="H8" s="45"/>
      <c r="I8" s="45"/>
      <c r="J8" s="45"/>
      <c r="K8" s="45"/>
      <c r="L8" s="45"/>
      <c r="M8" s="36" t="s">
        <v>21</v>
      </c>
      <c r="N8" s="45"/>
      <c r="O8" s="31" t="s">
        <v>20</v>
      </c>
      <c r="P8" s="45"/>
      <c r="Q8" s="45"/>
      <c r="R8" s="46"/>
    </row>
    <row r="9" s="1" customFormat="1" ht="14.4" customHeight="1">
      <c r="B9" s="44"/>
      <c r="C9" s="45"/>
      <c r="D9" s="36" t="s">
        <v>22</v>
      </c>
      <c r="E9" s="45"/>
      <c r="F9" s="31" t="s">
        <v>23</v>
      </c>
      <c r="G9" s="45"/>
      <c r="H9" s="45"/>
      <c r="I9" s="45"/>
      <c r="J9" s="45"/>
      <c r="K9" s="45"/>
      <c r="L9" s="45"/>
      <c r="M9" s="36" t="s">
        <v>24</v>
      </c>
      <c r="N9" s="45"/>
      <c r="O9" s="150" t="str">
        <f>'Rekapitulácia stavby'!AN8</f>
        <v>16. 11. 2017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26</v>
      </c>
      <c r="E11" s="45"/>
      <c r="F11" s="45"/>
      <c r="G11" s="45"/>
      <c r="H11" s="45"/>
      <c r="I11" s="45"/>
      <c r="J11" s="45"/>
      <c r="K11" s="45"/>
      <c r="L11" s="45"/>
      <c r="M11" s="36" t="s">
        <v>27</v>
      </c>
      <c r="N11" s="45"/>
      <c r="O11" s="31" t="s">
        <v>20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28</v>
      </c>
      <c r="F12" s="45"/>
      <c r="G12" s="45"/>
      <c r="H12" s="45"/>
      <c r="I12" s="45"/>
      <c r="J12" s="45"/>
      <c r="K12" s="45"/>
      <c r="L12" s="45"/>
      <c r="M12" s="36" t="s">
        <v>29</v>
      </c>
      <c r="N12" s="45"/>
      <c r="O12" s="31" t="s">
        <v>20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30</v>
      </c>
      <c r="E14" s="45"/>
      <c r="F14" s="45"/>
      <c r="G14" s="45"/>
      <c r="H14" s="45"/>
      <c r="I14" s="45"/>
      <c r="J14" s="45"/>
      <c r="K14" s="45"/>
      <c r="L14" s="45"/>
      <c r="M14" s="36" t="s">
        <v>27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1"/>
      <c r="G15" s="151"/>
      <c r="H15" s="151"/>
      <c r="I15" s="151"/>
      <c r="J15" s="151"/>
      <c r="K15" s="151"/>
      <c r="L15" s="151"/>
      <c r="M15" s="36" t="s">
        <v>29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32</v>
      </c>
      <c r="E17" s="45"/>
      <c r="F17" s="45"/>
      <c r="G17" s="45"/>
      <c r="H17" s="45"/>
      <c r="I17" s="45"/>
      <c r="J17" s="45"/>
      <c r="K17" s="45"/>
      <c r="L17" s="45"/>
      <c r="M17" s="36" t="s">
        <v>27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29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35</v>
      </c>
      <c r="E20" s="45"/>
      <c r="F20" s="45"/>
      <c r="G20" s="45"/>
      <c r="H20" s="45"/>
      <c r="I20" s="45"/>
      <c r="J20" s="45"/>
      <c r="K20" s="45"/>
      <c r="L20" s="45"/>
      <c r="M20" s="36" t="s">
        <v>27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29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20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2" t="s">
        <v>112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96</v>
      </c>
      <c r="E28" s="45"/>
      <c r="F28" s="45"/>
      <c r="G28" s="45"/>
      <c r="H28" s="45"/>
      <c r="I28" s="45"/>
      <c r="J28" s="45"/>
      <c r="K28" s="45"/>
      <c r="L28" s="45"/>
      <c r="M28" s="43">
        <f>N115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3" t="s">
        <v>39</v>
      </c>
      <c r="E30" s="45"/>
      <c r="F30" s="45"/>
      <c r="G30" s="45"/>
      <c r="H30" s="45"/>
      <c r="I30" s="45"/>
      <c r="J30" s="45"/>
      <c r="K30" s="45"/>
      <c r="L30" s="45"/>
      <c r="M30" s="154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40</v>
      </c>
      <c r="E32" s="52" t="s">
        <v>41</v>
      </c>
      <c r="F32" s="53">
        <v>0.20000000000000001</v>
      </c>
      <c r="G32" s="155" t="s">
        <v>42</v>
      </c>
      <c r="H32" s="156">
        <f>ROUND((((SUM(BE115:BE122)+SUM(BE140:BE308))+SUM(BE310:BE314))),2)</f>
        <v>0</v>
      </c>
      <c r="I32" s="45"/>
      <c r="J32" s="45"/>
      <c r="K32" s="45"/>
      <c r="L32" s="45"/>
      <c r="M32" s="156">
        <f>ROUND(((ROUND((SUM(BE115:BE122)+SUM(BE140:BE308)), 2)*F32)+SUM(BE310:BE314)*F32),2)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43</v>
      </c>
      <c r="F33" s="53">
        <v>0.20000000000000001</v>
      </c>
      <c r="G33" s="155" t="s">
        <v>42</v>
      </c>
      <c r="H33" s="156">
        <f>ROUND((((SUM(BF115:BF122)+SUM(BF140:BF308))+SUM(BF310:BF314))),2)</f>
        <v>0</v>
      </c>
      <c r="I33" s="45"/>
      <c r="J33" s="45"/>
      <c r="K33" s="45"/>
      <c r="L33" s="45"/>
      <c r="M33" s="156">
        <f>ROUND(((ROUND((SUM(BF115:BF122)+SUM(BF140:BF308)), 2)*F33)+SUM(BF310:BF314)*F33),2)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44</v>
      </c>
      <c r="F34" s="53">
        <v>0.20000000000000001</v>
      </c>
      <c r="G34" s="155" t="s">
        <v>42</v>
      </c>
      <c r="H34" s="156">
        <f>ROUND((((SUM(BG115:BG122)+SUM(BG140:BG308))+SUM(BG310:BG314))),2)</f>
        <v>0</v>
      </c>
      <c r="I34" s="45"/>
      <c r="J34" s="45"/>
      <c r="K34" s="45"/>
      <c r="L34" s="45"/>
      <c r="M34" s="156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45</v>
      </c>
      <c r="F35" s="53">
        <v>0.20000000000000001</v>
      </c>
      <c r="G35" s="155" t="s">
        <v>42</v>
      </c>
      <c r="H35" s="156">
        <f>ROUND((((SUM(BH115:BH122)+SUM(BH140:BH308))+SUM(BH310:BH314))),2)</f>
        <v>0</v>
      </c>
      <c r="I35" s="45"/>
      <c r="J35" s="45"/>
      <c r="K35" s="45"/>
      <c r="L35" s="45"/>
      <c r="M35" s="156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46</v>
      </c>
      <c r="F36" s="53">
        <v>0</v>
      </c>
      <c r="G36" s="155" t="s">
        <v>42</v>
      </c>
      <c r="H36" s="156">
        <f>ROUND((((SUM(BI115:BI122)+SUM(BI140:BI308))+SUM(BI310:BI314))),2)</f>
        <v>0</v>
      </c>
      <c r="I36" s="45"/>
      <c r="J36" s="45"/>
      <c r="K36" s="45"/>
      <c r="L36" s="45"/>
      <c r="M36" s="156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5"/>
      <c r="D38" s="157" t="s">
        <v>47</v>
      </c>
      <c r="E38" s="101"/>
      <c r="F38" s="101"/>
      <c r="G38" s="158" t="s">
        <v>48</v>
      </c>
      <c r="H38" s="159" t="s">
        <v>49</v>
      </c>
      <c r="I38" s="101"/>
      <c r="J38" s="101"/>
      <c r="K38" s="101"/>
      <c r="L38" s="160">
        <f>SUM(M30:M36)</f>
        <v>0</v>
      </c>
      <c r="M38" s="160"/>
      <c r="N38" s="160"/>
      <c r="O38" s="160"/>
      <c r="P38" s="161"/>
      <c r="Q38" s="145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</row>
    <row r="76" s="1" customFormat="1" ht="36.96" customHeight="1">
      <c r="B76" s="44"/>
      <c r="C76" s="25" t="s">
        <v>113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5"/>
      <c r="U76" s="165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5"/>
      <c r="U77" s="165"/>
    </row>
    <row r="78" s="1" customFormat="1" ht="30" customHeight="1">
      <c r="B78" s="44"/>
      <c r="C78" s="36" t="s">
        <v>17</v>
      </c>
      <c r="D78" s="45"/>
      <c r="E78" s="45"/>
      <c r="F78" s="149" t="str">
        <f>F6</f>
        <v xml:space="preserve">Rekonštrukcia  Kulturneho domu v obci Brezina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5"/>
      <c r="U78" s="165"/>
    </row>
    <row r="79" s="1" customFormat="1" ht="36.96" customHeight="1">
      <c r="B79" s="44"/>
      <c r="C79" s="83" t="s">
        <v>110</v>
      </c>
      <c r="D79" s="45"/>
      <c r="E79" s="45"/>
      <c r="F79" s="85" t="str">
        <f>F7</f>
        <v xml:space="preserve">04 - Kultúrny dom 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5"/>
      <c r="U79" s="165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5"/>
      <c r="U80" s="165"/>
    </row>
    <row r="81" s="1" customFormat="1" ht="18" customHeight="1">
      <c r="B81" s="44"/>
      <c r="C81" s="36" t="s">
        <v>22</v>
      </c>
      <c r="D81" s="45"/>
      <c r="E81" s="45"/>
      <c r="F81" s="31" t="str">
        <f>F9</f>
        <v>Brezina</v>
      </c>
      <c r="G81" s="45"/>
      <c r="H81" s="45"/>
      <c r="I81" s="45"/>
      <c r="J81" s="45"/>
      <c r="K81" s="36" t="s">
        <v>24</v>
      </c>
      <c r="L81" s="45"/>
      <c r="M81" s="88" t="str">
        <f>IF(O9="","",O9)</f>
        <v>16. 11. 2017</v>
      </c>
      <c r="N81" s="88"/>
      <c r="O81" s="88"/>
      <c r="P81" s="88"/>
      <c r="Q81" s="45"/>
      <c r="R81" s="46"/>
      <c r="T81" s="165"/>
      <c r="U81" s="165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5"/>
      <c r="U82" s="165"/>
    </row>
    <row r="83" s="1" customFormat="1">
      <c r="B83" s="44"/>
      <c r="C83" s="36" t="s">
        <v>26</v>
      </c>
      <c r="D83" s="45"/>
      <c r="E83" s="45"/>
      <c r="F83" s="31" t="str">
        <f>E12</f>
        <v xml:space="preserve">Obec Brezina </v>
      </c>
      <c r="G83" s="45"/>
      <c r="H83" s="45"/>
      <c r="I83" s="45"/>
      <c r="J83" s="45"/>
      <c r="K83" s="36" t="s">
        <v>32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5"/>
      <c r="U83" s="165"/>
    </row>
    <row r="84" s="1" customFormat="1" ht="14.4" customHeight="1">
      <c r="B84" s="44"/>
      <c r="C84" s="36" t="s">
        <v>30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35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5"/>
      <c r="U84" s="165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5"/>
      <c r="U85" s="165"/>
    </row>
    <row r="86" s="1" customFormat="1" ht="29.28" customHeight="1">
      <c r="B86" s="44"/>
      <c r="C86" s="166" t="s">
        <v>114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66" t="s">
        <v>115</v>
      </c>
      <c r="O86" s="145"/>
      <c r="P86" s="145"/>
      <c r="Q86" s="145"/>
      <c r="R86" s="46"/>
      <c r="T86" s="165"/>
      <c r="U86" s="165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5"/>
      <c r="U87" s="165"/>
    </row>
    <row r="88" s="1" customFormat="1" ht="29.28" customHeight="1">
      <c r="B88" s="44"/>
      <c r="C88" s="167" t="s">
        <v>116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N140</f>
        <v>0</v>
      </c>
      <c r="O88" s="168"/>
      <c r="P88" s="168"/>
      <c r="Q88" s="168"/>
      <c r="R88" s="46"/>
      <c r="T88" s="165"/>
      <c r="U88" s="165"/>
      <c r="AU88" s="20" t="s">
        <v>117</v>
      </c>
    </row>
    <row r="89" s="6" customFormat="1" ht="24.96" customHeight="1">
      <c r="B89" s="169"/>
      <c r="C89" s="170"/>
      <c r="D89" s="171" t="s">
        <v>118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2">
        <f>N141</f>
        <v>0</v>
      </c>
      <c r="O89" s="170"/>
      <c r="P89" s="170"/>
      <c r="Q89" s="170"/>
      <c r="R89" s="173"/>
      <c r="T89" s="174"/>
      <c r="U89" s="174"/>
    </row>
    <row r="90" s="7" customFormat="1" ht="19.92" customHeight="1">
      <c r="B90" s="175"/>
      <c r="C90" s="176"/>
      <c r="D90" s="130" t="s">
        <v>119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32">
        <f>N142</f>
        <v>0</v>
      </c>
      <c r="O90" s="176"/>
      <c r="P90" s="176"/>
      <c r="Q90" s="176"/>
      <c r="R90" s="177"/>
      <c r="T90" s="178"/>
      <c r="U90" s="178"/>
    </row>
    <row r="91" s="7" customFormat="1" ht="19.92" customHeight="1">
      <c r="B91" s="175"/>
      <c r="C91" s="176"/>
      <c r="D91" s="130" t="s">
        <v>120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32">
        <f>N147</f>
        <v>0</v>
      </c>
      <c r="O91" s="176"/>
      <c r="P91" s="176"/>
      <c r="Q91" s="176"/>
      <c r="R91" s="177"/>
      <c r="T91" s="178"/>
      <c r="U91" s="178"/>
    </row>
    <row r="92" s="7" customFormat="1" ht="19.92" customHeight="1">
      <c r="B92" s="175"/>
      <c r="C92" s="176"/>
      <c r="D92" s="130" t="s">
        <v>121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32">
        <f>N156</f>
        <v>0</v>
      </c>
      <c r="O92" s="176"/>
      <c r="P92" s="176"/>
      <c r="Q92" s="176"/>
      <c r="R92" s="177"/>
      <c r="T92" s="178"/>
      <c r="U92" s="178"/>
    </row>
    <row r="93" s="6" customFormat="1" ht="24.96" customHeight="1">
      <c r="B93" s="169"/>
      <c r="C93" s="170"/>
      <c r="D93" s="171" t="s">
        <v>122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2">
        <f>N158</f>
        <v>0</v>
      </c>
      <c r="O93" s="170"/>
      <c r="P93" s="170"/>
      <c r="Q93" s="170"/>
      <c r="R93" s="173"/>
      <c r="T93" s="174"/>
      <c r="U93" s="174"/>
    </row>
    <row r="94" s="7" customFormat="1" ht="19.92" customHeight="1">
      <c r="B94" s="175"/>
      <c r="C94" s="176"/>
      <c r="D94" s="130" t="s">
        <v>123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32">
        <f>N159</f>
        <v>0</v>
      </c>
      <c r="O94" s="176"/>
      <c r="P94" s="176"/>
      <c r="Q94" s="176"/>
      <c r="R94" s="177"/>
      <c r="T94" s="178"/>
      <c r="U94" s="178"/>
    </row>
    <row r="95" s="7" customFormat="1" ht="19.92" customHeight="1">
      <c r="B95" s="175"/>
      <c r="C95" s="176"/>
      <c r="D95" s="130" t="s">
        <v>124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32">
        <f>N165</f>
        <v>0</v>
      </c>
      <c r="O95" s="176"/>
      <c r="P95" s="176"/>
      <c r="Q95" s="176"/>
      <c r="R95" s="177"/>
      <c r="T95" s="178"/>
      <c r="U95" s="178"/>
    </row>
    <row r="96" s="7" customFormat="1" ht="19.92" customHeight="1">
      <c r="B96" s="175"/>
      <c r="C96" s="176"/>
      <c r="D96" s="130" t="s">
        <v>125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32">
        <f>N181</f>
        <v>0</v>
      </c>
      <c r="O96" s="176"/>
      <c r="P96" s="176"/>
      <c r="Q96" s="176"/>
      <c r="R96" s="177"/>
      <c r="T96" s="178"/>
      <c r="U96" s="178"/>
    </row>
    <row r="97" s="7" customFormat="1" ht="19.92" customHeight="1">
      <c r="B97" s="175"/>
      <c r="C97" s="176"/>
      <c r="D97" s="130" t="s">
        <v>126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32">
        <f>N183</f>
        <v>0</v>
      </c>
      <c r="O97" s="176"/>
      <c r="P97" s="176"/>
      <c r="Q97" s="176"/>
      <c r="R97" s="177"/>
      <c r="T97" s="178"/>
      <c r="U97" s="178"/>
    </row>
    <row r="98" s="7" customFormat="1" ht="19.92" customHeight="1">
      <c r="B98" s="175"/>
      <c r="C98" s="176"/>
      <c r="D98" s="130" t="s">
        <v>127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32">
        <f>N191</f>
        <v>0</v>
      </c>
      <c r="O98" s="176"/>
      <c r="P98" s="176"/>
      <c r="Q98" s="176"/>
      <c r="R98" s="177"/>
      <c r="T98" s="178"/>
      <c r="U98" s="178"/>
    </row>
    <row r="99" s="7" customFormat="1" ht="19.92" customHeight="1">
      <c r="B99" s="175"/>
      <c r="C99" s="176"/>
      <c r="D99" s="130" t="s">
        <v>128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32">
        <f>N199</f>
        <v>0</v>
      </c>
      <c r="O99" s="176"/>
      <c r="P99" s="176"/>
      <c r="Q99" s="176"/>
      <c r="R99" s="177"/>
      <c r="T99" s="178"/>
      <c r="U99" s="178"/>
    </row>
    <row r="100" s="7" customFormat="1" ht="19.92" customHeight="1">
      <c r="B100" s="175"/>
      <c r="C100" s="176"/>
      <c r="D100" s="130" t="s">
        <v>129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32">
        <f>N204</f>
        <v>0</v>
      </c>
      <c r="O100" s="176"/>
      <c r="P100" s="176"/>
      <c r="Q100" s="176"/>
      <c r="R100" s="177"/>
      <c r="T100" s="178"/>
      <c r="U100" s="178"/>
    </row>
    <row r="101" s="7" customFormat="1" ht="19.92" customHeight="1">
      <c r="B101" s="175"/>
      <c r="C101" s="176"/>
      <c r="D101" s="130" t="s">
        <v>130</v>
      </c>
      <c r="E101" s="176"/>
      <c r="F101" s="176"/>
      <c r="G101" s="176"/>
      <c r="H101" s="176"/>
      <c r="I101" s="176"/>
      <c r="J101" s="176"/>
      <c r="K101" s="176"/>
      <c r="L101" s="176"/>
      <c r="M101" s="176"/>
      <c r="N101" s="132">
        <f>N239</f>
        <v>0</v>
      </c>
      <c r="O101" s="176"/>
      <c r="P101" s="176"/>
      <c r="Q101" s="176"/>
      <c r="R101" s="177"/>
      <c r="T101" s="178"/>
      <c r="U101" s="178"/>
    </row>
    <row r="102" s="7" customFormat="1" ht="19.92" customHeight="1">
      <c r="B102" s="175"/>
      <c r="C102" s="176"/>
      <c r="D102" s="130" t="s">
        <v>131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32">
        <f>N256</f>
        <v>0</v>
      </c>
      <c r="O102" s="176"/>
      <c r="P102" s="176"/>
      <c r="Q102" s="176"/>
      <c r="R102" s="177"/>
      <c r="T102" s="178"/>
      <c r="U102" s="178"/>
    </row>
    <row r="103" s="7" customFormat="1" ht="19.92" customHeight="1">
      <c r="B103" s="175"/>
      <c r="C103" s="176"/>
      <c r="D103" s="130" t="s">
        <v>132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32">
        <f>N259</f>
        <v>0</v>
      </c>
      <c r="O103" s="176"/>
      <c r="P103" s="176"/>
      <c r="Q103" s="176"/>
      <c r="R103" s="177"/>
      <c r="T103" s="178"/>
      <c r="U103" s="178"/>
    </row>
    <row r="104" s="7" customFormat="1" ht="19.92" customHeight="1">
      <c r="B104" s="175"/>
      <c r="C104" s="176"/>
      <c r="D104" s="130" t="s">
        <v>133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32">
        <f>N261</f>
        <v>0</v>
      </c>
      <c r="O104" s="176"/>
      <c r="P104" s="176"/>
      <c r="Q104" s="176"/>
      <c r="R104" s="177"/>
      <c r="T104" s="178"/>
      <c r="U104" s="178"/>
    </row>
    <row r="105" s="7" customFormat="1" ht="19.92" customHeight="1">
      <c r="B105" s="175"/>
      <c r="C105" s="176"/>
      <c r="D105" s="130" t="s">
        <v>134</v>
      </c>
      <c r="E105" s="176"/>
      <c r="F105" s="176"/>
      <c r="G105" s="176"/>
      <c r="H105" s="176"/>
      <c r="I105" s="176"/>
      <c r="J105" s="176"/>
      <c r="K105" s="176"/>
      <c r="L105" s="176"/>
      <c r="M105" s="176"/>
      <c r="N105" s="132">
        <f>N266</f>
        <v>0</v>
      </c>
      <c r="O105" s="176"/>
      <c r="P105" s="176"/>
      <c r="Q105" s="176"/>
      <c r="R105" s="177"/>
      <c r="T105" s="178"/>
      <c r="U105" s="178"/>
    </row>
    <row r="106" s="7" customFormat="1" ht="19.92" customHeight="1">
      <c r="B106" s="175"/>
      <c r="C106" s="176"/>
      <c r="D106" s="130" t="s">
        <v>135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32">
        <f>N274</f>
        <v>0</v>
      </c>
      <c r="O106" s="176"/>
      <c r="P106" s="176"/>
      <c r="Q106" s="176"/>
      <c r="R106" s="177"/>
      <c r="T106" s="178"/>
      <c r="U106" s="178"/>
    </row>
    <row r="107" s="7" customFormat="1" ht="19.92" customHeight="1">
      <c r="B107" s="175"/>
      <c r="C107" s="176"/>
      <c r="D107" s="130" t="s">
        <v>136</v>
      </c>
      <c r="E107" s="176"/>
      <c r="F107" s="176"/>
      <c r="G107" s="176"/>
      <c r="H107" s="176"/>
      <c r="I107" s="176"/>
      <c r="J107" s="176"/>
      <c r="K107" s="176"/>
      <c r="L107" s="176"/>
      <c r="M107" s="176"/>
      <c r="N107" s="132">
        <f>N282</f>
        <v>0</v>
      </c>
      <c r="O107" s="176"/>
      <c r="P107" s="176"/>
      <c r="Q107" s="176"/>
      <c r="R107" s="177"/>
      <c r="T107" s="178"/>
      <c r="U107" s="178"/>
    </row>
    <row r="108" s="7" customFormat="1" ht="19.92" customHeight="1">
      <c r="B108" s="175"/>
      <c r="C108" s="176"/>
      <c r="D108" s="130" t="s">
        <v>137</v>
      </c>
      <c r="E108" s="176"/>
      <c r="F108" s="176"/>
      <c r="G108" s="176"/>
      <c r="H108" s="176"/>
      <c r="I108" s="176"/>
      <c r="J108" s="176"/>
      <c r="K108" s="176"/>
      <c r="L108" s="176"/>
      <c r="M108" s="176"/>
      <c r="N108" s="132">
        <f>N287</f>
        <v>0</v>
      </c>
      <c r="O108" s="176"/>
      <c r="P108" s="176"/>
      <c r="Q108" s="176"/>
      <c r="R108" s="177"/>
      <c r="T108" s="178"/>
      <c r="U108" s="178"/>
    </row>
    <row r="109" s="7" customFormat="1" ht="19.92" customHeight="1">
      <c r="B109" s="175"/>
      <c r="C109" s="176"/>
      <c r="D109" s="130" t="s">
        <v>138</v>
      </c>
      <c r="E109" s="176"/>
      <c r="F109" s="176"/>
      <c r="G109" s="176"/>
      <c r="H109" s="176"/>
      <c r="I109" s="176"/>
      <c r="J109" s="176"/>
      <c r="K109" s="176"/>
      <c r="L109" s="176"/>
      <c r="M109" s="176"/>
      <c r="N109" s="132">
        <f>N289</f>
        <v>0</v>
      </c>
      <c r="O109" s="176"/>
      <c r="P109" s="176"/>
      <c r="Q109" s="176"/>
      <c r="R109" s="177"/>
      <c r="T109" s="178"/>
      <c r="U109" s="178"/>
    </row>
    <row r="110" s="6" customFormat="1" ht="24.96" customHeight="1">
      <c r="B110" s="169"/>
      <c r="C110" s="170"/>
      <c r="D110" s="171" t="s">
        <v>139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2">
        <f>N291</f>
        <v>0</v>
      </c>
      <c r="O110" s="170"/>
      <c r="P110" s="170"/>
      <c r="Q110" s="170"/>
      <c r="R110" s="173"/>
      <c r="T110" s="174"/>
      <c r="U110" s="174"/>
    </row>
    <row r="111" s="7" customFormat="1" ht="19.92" customHeight="1">
      <c r="B111" s="175"/>
      <c r="C111" s="176"/>
      <c r="D111" s="130" t="s">
        <v>140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32">
        <f>N292</f>
        <v>0</v>
      </c>
      <c r="O111" s="176"/>
      <c r="P111" s="176"/>
      <c r="Q111" s="176"/>
      <c r="R111" s="177"/>
      <c r="T111" s="178"/>
      <c r="U111" s="178"/>
    </row>
    <row r="112" s="6" customFormat="1" ht="24.96" customHeight="1">
      <c r="B112" s="169"/>
      <c r="C112" s="170"/>
      <c r="D112" s="171" t="s">
        <v>141</v>
      </c>
      <c r="E112" s="170"/>
      <c r="F112" s="170"/>
      <c r="G112" s="170"/>
      <c r="H112" s="170"/>
      <c r="I112" s="170"/>
      <c r="J112" s="170"/>
      <c r="K112" s="170"/>
      <c r="L112" s="170"/>
      <c r="M112" s="170"/>
      <c r="N112" s="172">
        <f>N306</f>
        <v>0</v>
      </c>
      <c r="O112" s="170"/>
      <c r="P112" s="170"/>
      <c r="Q112" s="170"/>
      <c r="R112" s="173"/>
      <c r="T112" s="174"/>
      <c r="U112" s="174"/>
    </row>
    <row r="113" s="6" customFormat="1" ht="21.84" customHeight="1">
      <c r="B113" s="169"/>
      <c r="C113" s="170"/>
      <c r="D113" s="171" t="s">
        <v>142</v>
      </c>
      <c r="E113" s="170"/>
      <c r="F113" s="170"/>
      <c r="G113" s="170"/>
      <c r="H113" s="170"/>
      <c r="I113" s="170"/>
      <c r="J113" s="170"/>
      <c r="K113" s="170"/>
      <c r="L113" s="170"/>
      <c r="M113" s="170"/>
      <c r="N113" s="179">
        <f>N309</f>
        <v>0</v>
      </c>
      <c r="O113" s="170"/>
      <c r="P113" s="170"/>
      <c r="Q113" s="170"/>
      <c r="R113" s="173"/>
      <c r="T113" s="174"/>
      <c r="U113" s="174"/>
    </row>
    <row r="114" s="1" customFormat="1" ht="21.84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  <c r="T114" s="165"/>
      <c r="U114" s="165"/>
    </row>
    <row r="115" s="1" customFormat="1" ht="29.28" customHeight="1">
      <c r="B115" s="44"/>
      <c r="C115" s="167" t="s">
        <v>143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168">
        <f>ROUND(N116+N117+N118+N119+N120+N121,2)</f>
        <v>0</v>
      </c>
      <c r="O115" s="180"/>
      <c r="P115" s="180"/>
      <c r="Q115" s="180"/>
      <c r="R115" s="46"/>
      <c r="T115" s="181"/>
      <c r="U115" s="182" t="s">
        <v>40</v>
      </c>
    </row>
    <row r="116" s="1" customFormat="1" ht="18" customHeight="1">
      <c r="B116" s="44"/>
      <c r="C116" s="45"/>
      <c r="D116" s="140" t="s">
        <v>144</v>
      </c>
      <c r="E116" s="130"/>
      <c r="F116" s="130"/>
      <c r="G116" s="130"/>
      <c r="H116" s="130"/>
      <c r="I116" s="45"/>
      <c r="J116" s="45"/>
      <c r="K116" s="45"/>
      <c r="L116" s="45"/>
      <c r="M116" s="45"/>
      <c r="N116" s="131">
        <f>ROUND(N88*T116,2)</f>
        <v>0</v>
      </c>
      <c r="O116" s="132"/>
      <c r="P116" s="132"/>
      <c r="Q116" s="132"/>
      <c r="R116" s="46"/>
      <c r="S116" s="183"/>
      <c r="T116" s="184"/>
      <c r="U116" s="185" t="s">
        <v>43</v>
      </c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6" t="s">
        <v>145</v>
      </c>
      <c r="AZ116" s="183"/>
      <c r="BA116" s="183"/>
      <c r="BB116" s="183"/>
      <c r="BC116" s="183"/>
      <c r="BD116" s="183"/>
      <c r="BE116" s="187">
        <f>IF(U116="základná",N116,0)</f>
        <v>0</v>
      </c>
      <c r="BF116" s="187">
        <f>IF(U116="znížená",N116,0)</f>
        <v>0</v>
      </c>
      <c r="BG116" s="187">
        <f>IF(U116="zákl. prenesená",N116,0)</f>
        <v>0</v>
      </c>
      <c r="BH116" s="187">
        <f>IF(U116="zníž. prenesená",N116,0)</f>
        <v>0</v>
      </c>
      <c r="BI116" s="187">
        <f>IF(U116="nulová",N116,0)</f>
        <v>0</v>
      </c>
      <c r="BJ116" s="186" t="s">
        <v>146</v>
      </c>
      <c r="BK116" s="183"/>
      <c r="BL116" s="183"/>
      <c r="BM116" s="183"/>
    </row>
    <row r="117" s="1" customFormat="1" ht="18" customHeight="1">
      <c r="B117" s="44"/>
      <c r="C117" s="45"/>
      <c r="D117" s="140" t="s">
        <v>147</v>
      </c>
      <c r="E117" s="130"/>
      <c r="F117" s="130"/>
      <c r="G117" s="130"/>
      <c r="H117" s="130"/>
      <c r="I117" s="45"/>
      <c r="J117" s="45"/>
      <c r="K117" s="45"/>
      <c r="L117" s="45"/>
      <c r="M117" s="45"/>
      <c r="N117" s="131">
        <f>ROUND(N88*T117,2)</f>
        <v>0</v>
      </c>
      <c r="O117" s="132"/>
      <c r="P117" s="132"/>
      <c r="Q117" s="132"/>
      <c r="R117" s="46"/>
      <c r="S117" s="183"/>
      <c r="T117" s="184"/>
      <c r="U117" s="185" t="s">
        <v>43</v>
      </c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6" t="s">
        <v>145</v>
      </c>
      <c r="AZ117" s="183"/>
      <c r="BA117" s="183"/>
      <c r="BB117" s="183"/>
      <c r="BC117" s="183"/>
      <c r="BD117" s="183"/>
      <c r="BE117" s="187">
        <f>IF(U117="základná",N117,0)</f>
        <v>0</v>
      </c>
      <c r="BF117" s="187">
        <f>IF(U117="znížená",N117,0)</f>
        <v>0</v>
      </c>
      <c r="BG117" s="187">
        <f>IF(U117="zákl. prenesená",N117,0)</f>
        <v>0</v>
      </c>
      <c r="BH117" s="187">
        <f>IF(U117="zníž. prenesená",N117,0)</f>
        <v>0</v>
      </c>
      <c r="BI117" s="187">
        <f>IF(U117="nulová",N117,0)</f>
        <v>0</v>
      </c>
      <c r="BJ117" s="186" t="s">
        <v>146</v>
      </c>
      <c r="BK117" s="183"/>
      <c r="BL117" s="183"/>
      <c r="BM117" s="183"/>
    </row>
    <row r="118" s="1" customFormat="1" ht="18" customHeight="1">
      <c r="B118" s="44"/>
      <c r="C118" s="45"/>
      <c r="D118" s="140" t="s">
        <v>148</v>
      </c>
      <c r="E118" s="130"/>
      <c r="F118" s="130"/>
      <c r="G118" s="130"/>
      <c r="H118" s="130"/>
      <c r="I118" s="45"/>
      <c r="J118" s="45"/>
      <c r="K118" s="45"/>
      <c r="L118" s="45"/>
      <c r="M118" s="45"/>
      <c r="N118" s="131">
        <f>ROUND(N88*T118,2)</f>
        <v>0</v>
      </c>
      <c r="O118" s="132"/>
      <c r="P118" s="132"/>
      <c r="Q118" s="132"/>
      <c r="R118" s="46"/>
      <c r="S118" s="183"/>
      <c r="T118" s="184"/>
      <c r="U118" s="185" t="s">
        <v>43</v>
      </c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6" t="s">
        <v>145</v>
      </c>
      <c r="AZ118" s="183"/>
      <c r="BA118" s="183"/>
      <c r="BB118" s="183"/>
      <c r="BC118" s="183"/>
      <c r="BD118" s="183"/>
      <c r="BE118" s="187">
        <f>IF(U118="základná",N118,0)</f>
        <v>0</v>
      </c>
      <c r="BF118" s="187">
        <f>IF(U118="znížená",N118,0)</f>
        <v>0</v>
      </c>
      <c r="BG118" s="187">
        <f>IF(U118="zákl. prenesená",N118,0)</f>
        <v>0</v>
      </c>
      <c r="BH118" s="187">
        <f>IF(U118="zníž. prenesená",N118,0)</f>
        <v>0</v>
      </c>
      <c r="BI118" s="187">
        <f>IF(U118="nulová",N118,0)</f>
        <v>0</v>
      </c>
      <c r="BJ118" s="186" t="s">
        <v>146</v>
      </c>
      <c r="BK118" s="183"/>
      <c r="BL118" s="183"/>
      <c r="BM118" s="183"/>
    </row>
    <row r="119" s="1" customFormat="1" ht="18" customHeight="1">
      <c r="B119" s="44"/>
      <c r="C119" s="45"/>
      <c r="D119" s="140" t="s">
        <v>149</v>
      </c>
      <c r="E119" s="130"/>
      <c r="F119" s="130"/>
      <c r="G119" s="130"/>
      <c r="H119" s="130"/>
      <c r="I119" s="45"/>
      <c r="J119" s="45"/>
      <c r="K119" s="45"/>
      <c r="L119" s="45"/>
      <c r="M119" s="45"/>
      <c r="N119" s="131">
        <f>ROUND(N88*T119,2)</f>
        <v>0</v>
      </c>
      <c r="O119" s="132"/>
      <c r="P119" s="132"/>
      <c r="Q119" s="132"/>
      <c r="R119" s="46"/>
      <c r="S119" s="183"/>
      <c r="T119" s="184"/>
      <c r="U119" s="185" t="s">
        <v>43</v>
      </c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6" t="s">
        <v>145</v>
      </c>
      <c r="AZ119" s="183"/>
      <c r="BA119" s="183"/>
      <c r="BB119" s="183"/>
      <c r="BC119" s="183"/>
      <c r="BD119" s="183"/>
      <c r="BE119" s="187">
        <f>IF(U119="základná",N119,0)</f>
        <v>0</v>
      </c>
      <c r="BF119" s="187">
        <f>IF(U119="znížená",N119,0)</f>
        <v>0</v>
      </c>
      <c r="BG119" s="187">
        <f>IF(U119="zákl. prenesená",N119,0)</f>
        <v>0</v>
      </c>
      <c r="BH119" s="187">
        <f>IF(U119="zníž. prenesená",N119,0)</f>
        <v>0</v>
      </c>
      <c r="BI119" s="187">
        <f>IF(U119="nulová",N119,0)</f>
        <v>0</v>
      </c>
      <c r="BJ119" s="186" t="s">
        <v>146</v>
      </c>
      <c r="BK119" s="183"/>
      <c r="BL119" s="183"/>
      <c r="BM119" s="183"/>
    </row>
    <row r="120" s="1" customFormat="1" ht="18" customHeight="1">
      <c r="B120" s="44"/>
      <c r="C120" s="45"/>
      <c r="D120" s="140" t="s">
        <v>150</v>
      </c>
      <c r="E120" s="130"/>
      <c r="F120" s="130"/>
      <c r="G120" s="130"/>
      <c r="H120" s="130"/>
      <c r="I120" s="45"/>
      <c r="J120" s="45"/>
      <c r="K120" s="45"/>
      <c r="L120" s="45"/>
      <c r="M120" s="45"/>
      <c r="N120" s="131">
        <f>ROUND(N88*T120,2)</f>
        <v>0</v>
      </c>
      <c r="O120" s="132"/>
      <c r="P120" s="132"/>
      <c r="Q120" s="132"/>
      <c r="R120" s="46"/>
      <c r="S120" s="183"/>
      <c r="T120" s="184"/>
      <c r="U120" s="185" t="s">
        <v>43</v>
      </c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6" t="s">
        <v>145</v>
      </c>
      <c r="AZ120" s="183"/>
      <c r="BA120" s="183"/>
      <c r="BB120" s="183"/>
      <c r="BC120" s="183"/>
      <c r="BD120" s="183"/>
      <c r="BE120" s="187">
        <f>IF(U120="základná",N120,0)</f>
        <v>0</v>
      </c>
      <c r="BF120" s="187">
        <f>IF(U120="znížená",N120,0)</f>
        <v>0</v>
      </c>
      <c r="BG120" s="187">
        <f>IF(U120="zákl. prenesená",N120,0)</f>
        <v>0</v>
      </c>
      <c r="BH120" s="187">
        <f>IF(U120="zníž. prenesená",N120,0)</f>
        <v>0</v>
      </c>
      <c r="BI120" s="187">
        <f>IF(U120="nulová",N120,0)</f>
        <v>0</v>
      </c>
      <c r="BJ120" s="186" t="s">
        <v>146</v>
      </c>
      <c r="BK120" s="183"/>
      <c r="BL120" s="183"/>
      <c r="BM120" s="183"/>
    </row>
    <row r="121" s="1" customFormat="1" ht="18" customHeight="1">
      <c r="B121" s="44"/>
      <c r="C121" s="45"/>
      <c r="D121" s="130" t="s">
        <v>151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131">
        <f>ROUND(N88*T121,2)</f>
        <v>0</v>
      </c>
      <c r="O121" s="132"/>
      <c r="P121" s="132"/>
      <c r="Q121" s="132"/>
      <c r="R121" s="46"/>
      <c r="S121" s="183"/>
      <c r="T121" s="188"/>
      <c r="U121" s="189" t="s">
        <v>43</v>
      </c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6" t="s">
        <v>152</v>
      </c>
      <c r="AZ121" s="183"/>
      <c r="BA121" s="183"/>
      <c r="BB121" s="183"/>
      <c r="BC121" s="183"/>
      <c r="BD121" s="183"/>
      <c r="BE121" s="187">
        <f>IF(U121="základná",N121,0)</f>
        <v>0</v>
      </c>
      <c r="BF121" s="187">
        <f>IF(U121="znížená",N121,0)</f>
        <v>0</v>
      </c>
      <c r="BG121" s="187">
        <f>IF(U121="zákl. prenesená",N121,0)</f>
        <v>0</v>
      </c>
      <c r="BH121" s="187">
        <f>IF(U121="zníž. prenesená",N121,0)</f>
        <v>0</v>
      </c>
      <c r="BI121" s="187">
        <f>IF(U121="nulová",N121,0)</f>
        <v>0</v>
      </c>
      <c r="BJ121" s="186" t="s">
        <v>146</v>
      </c>
      <c r="BK121" s="183"/>
      <c r="BL121" s="183"/>
      <c r="BM121" s="183"/>
    </row>
    <row r="122" s="1" customForma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T122" s="165"/>
      <c r="U122" s="165"/>
    </row>
    <row r="123" s="1" customFormat="1" ht="29.28" customHeight="1">
      <c r="B123" s="44"/>
      <c r="C123" s="144" t="s">
        <v>103</v>
      </c>
      <c r="D123" s="145"/>
      <c r="E123" s="145"/>
      <c r="F123" s="145"/>
      <c r="G123" s="145"/>
      <c r="H123" s="145"/>
      <c r="I123" s="145"/>
      <c r="J123" s="145"/>
      <c r="K123" s="145"/>
      <c r="L123" s="146">
        <f>ROUND(SUM(N88+N115),2)</f>
        <v>0</v>
      </c>
      <c r="M123" s="146"/>
      <c r="N123" s="146"/>
      <c r="O123" s="146"/>
      <c r="P123" s="146"/>
      <c r="Q123" s="146"/>
      <c r="R123" s="46"/>
      <c r="T123" s="165"/>
      <c r="U123" s="165"/>
    </row>
    <row r="124" s="1" customFormat="1" ht="6.96" customHeight="1">
      <c r="B124" s="73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5"/>
      <c r="T124" s="165"/>
      <c r="U124" s="165"/>
    </row>
    <row r="128" s="1" customFormat="1" ht="6.96" customHeight="1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8"/>
    </row>
    <row r="129" s="1" customFormat="1" ht="36.96" customHeight="1">
      <c r="B129" s="44"/>
      <c r="C129" s="25" t="s">
        <v>153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6"/>
    </row>
    <row r="130" s="1" customFormat="1" ht="6.96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6"/>
    </row>
    <row r="131" s="1" customFormat="1" ht="30" customHeight="1">
      <c r="B131" s="44"/>
      <c r="C131" s="36" t="s">
        <v>17</v>
      </c>
      <c r="D131" s="45"/>
      <c r="E131" s="45"/>
      <c r="F131" s="149" t="str">
        <f>F6</f>
        <v xml:space="preserve">Rekonštrukcia  Kulturneho domu v obci Brezina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45"/>
      <c r="R131" s="46"/>
    </row>
    <row r="132" s="1" customFormat="1" ht="36.96" customHeight="1">
      <c r="B132" s="44"/>
      <c r="C132" s="83" t="s">
        <v>110</v>
      </c>
      <c r="D132" s="45"/>
      <c r="E132" s="45"/>
      <c r="F132" s="85" t="str">
        <f>F7</f>
        <v xml:space="preserve">04 - Kultúrny dom </v>
      </c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s="1" customFormat="1" ht="6.96" customHeight="1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6"/>
    </row>
    <row r="134" s="1" customFormat="1" ht="18" customHeight="1">
      <c r="B134" s="44"/>
      <c r="C134" s="36" t="s">
        <v>22</v>
      </c>
      <c r="D134" s="45"/>
      <c r="E134" s="45"/>
      <c r="F134" s="31" t="str">
        <f>F9</f>
        <v>Brezina</v>
      </c>
      <c r="G134" s="45"/>
      <c r="H134" s="45"/>
      <c r="I134" s="45"/>
      <c r="J134" s="45"/>
      <c r="K134" s="36" t="s">
        <v>24</v>
      </c>
      <c r="L134" s="45"/>
      <c r="M134" s="88" t="str">
        <f>IF(O9="","",O9)</f>
        <v>16. 11. 2017</v>
      </c>
      <c r="N134" s="88"/>
      <c r="O134" s="88"/>
      <c r="P134" s="88"/>
      <c r="Q134" s="45"/>
      <c r="R134" s="46"/>
    </row>
    <row r="135" s="1" customFormat="1" ht="6.96" customHeight="1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</row>
    <row r="136" s="1" customFormat="1">
      <c r="B136" s="44"/>
      <c r="C136" s="36" t="s">
        <v>26</v>
      </c>
      <c r="D136" s="45"/>
      <c r="E136" s="45"/>
      <c r="F136" s="31" t="str">
        <f>E12</f>
        <v xml:space="preserve">Obec Brezina </v>
      </c>
      <c r="G136" s="45"/>
      <c r="H136" s="45"/>
      <c r="I136" s="45"/>
      <c r="J136" s="45"/>
      <c r="K136" s="36" t="s">
        <v>32</v>
      </c>
      <c r="L136" s="45"/>
      <c r="M136" s="31" t="str">
        <f>E18</f>
        <v xml:space="preserve"> </v>
      </c>
      <c r="N136" s="31"/>
      <c r="O136" s="31"/>
      <c r="P136" s="31"/>
      <c r="Q136" s="31"/>
      <c r="R136" s="46"/>
    </row>
    <row r="137" s="1" customFormat="1" ht="14.4" customHeight="1">
      <c r="B137" s="44"/>
      <c r="C137" s="36" t="s">
        <v>30</v>
      </c>
      <c r="D137" s="45"/>
      <c r="E137" s="45"/>
      <c r="F137" s="31" t="str">
        <f>IF(E15="","",E15)</f>
        <v>Vyplň údaj</v>
      </c>
      <c r="G137" s="45"/>
      <c r="H137" s="45"/>
      <c r="I137" s="45"/>
      <c r="J137" s="45"/>
      <c r="K137" s="36" t="s">
        <v>35</v>
      </c>
      <c r="L137" s="45"/>
      <c r="M137" s="31" t="str">
        <f>E21</f>
        <v xml:space="preserve"> </v>
      </c>
      <c r="N137" s="31"/>
      <c r="O137" s="31"/>
      <c r="P137" s="31"/>
      <c r="Q137" s="31"/>
      <c r="R137" s="46"/>
    </row>
    <row r="138" s="1" customFormat="1" ht="10.32" customHeight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s="8" customFormat="1" ht="29.28" customHeight="1">
      <c r="B139" s="190"/>
      <c r="C139" s="191" t="s">
        <v>154</v>
      </c>
      <c r="D139" s="192" t="s">
        <v>155</v>
      </c>
      <c r="E139" s="192" t="s">
        <v>58</v>
      </c>
      <c r="F139" s="192" t="s">
        <v>156</v>
      </c>
      <c r="G139" s="192"/>
      <c r="H139" s="192"/>
      <c r="I139" s="192"/>
      <c r="J139" s="192" t="s">
        <v>157</v>
      </c>
      <c r="K139" s="192" t="s">
        <v>158</v>
      </c>
      <c r="L139" s="192" t="s">
        <v>159</v>
      </c>
      <c r="M139" s="192"/>
      <c r="N139" s="192" t="s">
        <v>115</v>
      </c>
      <c r="O139" s="192"/>
      <c r="P139" s="192"/>
      <c r="Q139" s="193"/>
      <c r="R139" s="194"/>
      <c r="T139" s="104" t="s">
        <v>160</v>
      </c>
      <c r="U139" s="105" t="s">
        <v>40</v>
      </c>
      <c r="V139" s="105" t="s">
        <v>161</v>
      </c>
      <c r="W139" s="105" t="s">
        <v>162</v>
      </c>
      <c r="X139" s="105" t="s">
        <v>163</v>
      </c>
      <c r="Y139" s="105" t="s">
        <v>164</v>
      </c>
      <c r="Z139" s="105" t="s">
        <v>165</v>
      </c>
      <c r="AA139" s="106" t="s">
        <v>166</v>
      </c>
    </row>
    <row r="140" s="1" customFormat="1" ht="29.28" customHeight="1">
      <c r="B140" s="44"/>
      <c r="C140" s="108" t="s">
        <v>112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195">
        <f>BK140</f>
        <v>0</v>
      </c>
      <c r="O140" s="196"/>
      <c r="P140" s="196"/>
      <c r="Q140" s="196"/>
      <c r="R140" s="46"/>
      <c r="T140" s="107"/>
      <c r="U140" s="65"/>
      <c r="V140" s="65"/>
      <c r="W140" s="197">
        <f>W141+W158+W291+W306+W309</f>
        <v>0</v>
      </c>
      <c r="X140" s="65"/>
      <c r="Y140" s="197">
        <f>Y141+Y158+Y291+Y306+Y309</f>
        <v>194.54763165643999</v>
      </c>
      <c r="Z140" s="65"/>
      <c r="AA140" s="198">
        <f>AA141+AA158+AA291+AA306+AA309</f>
        <v>35.750540000000001</v>
      </c>
      <c r="AT140" s="20" t="s">
        <v>75</v>
      </c>
      <c r="AU140" s="20" t="s">
        <v>117</v>
      </c>
      <c r="BK140" s="199">
        <f>BK141+BK158+BK291+BK306+BK309</f>
        <v>0</v>
      </c>
    </row>
    <row r="141" s="9" customFormat="1" ht="37.44" customHeight="1">
      <c r="B141" s="200"/>
      <c r="C141" s="201"/>
      <c r="D141" s="202" t="s">
        <v>118</v>
      </c>
      <c r="E141" s="202"/>
      <c r="F141" s="202"/>
      <c r="G141" s="202"/>
      <c r="H141" s="202"/>
      <c r="I141" s="202"/>
      <c r="J141" s="202"/>
      <c r="K141" s="202"/>
      <c r="L141" s="202"/>
      <c r="M141" s="202"/>
      <c r="N141" s="179">
        <f>BK141</f>
        <v>0</v>
      </c>
      <c r="O141" s="203"/>
      <c r="P141" s="203"/>
      <c r="Q141" s="203"/>
      <c r="R141" s="204"/>
      <c r="T141" s="205"/>
      <c r="U141" s="201"/>
      <c r="V141" s="201"/>
      <c r="W141" s="206">
        <f>W142+W147+W156</f>
        <v>0</v>
      </c>
      <c r="X141" s="201"/>
      <c r="Y141" s="206">
        <f>Y142+Y147+Y156</f>
        <v>82.605301556600011</v>
      </c>
      <c r="Z141" s="201"/>
      <c r="AA141" s="207">
        <f>AA142+AA147+AA156</f>
        <v>33.202040000000004</v>
      </c>
      <c r="AR141" s="208" t="s">
        <v>84</v>
      </c>
      <c r="AT141" s="209" t="s">
        <v>75</v>
      </c>
      <c r="AU141" s="209" t="s">
        <v>76</v>
      </c>
      <c r="AY141" s="208" t="s">
        <v>167</v>
      </c>
      <c r="BK141" s="210">
        <f>BK142+BK147+BK156</f>
        <v>0</v>
      </c>
    </row>
    <row r="142" s="9" customFormat="1" ht="19.92" customHeight="1">
      <c r="B142" s="200"/>
      <c r="C142" s="201"/>
      <c r="D142" s="211" t="s">
        <v>119</v>
      </c>
      <c r="E142" s="211"/>
      <c r="F142" s="211"/>
      <c r="G142" s="211"/>
      <c r="H142" s="211"/>
      <c r="I142" s="211"/>
      <c r="J142" s="211"/>
      <c r="K142" s="211"/>
      <c r="L142" s="211"/>
      <c r="M142" s="211"/>
      <c r="N142" s="212">
        <f>BK142</f>
        <v>0</v>
      </c>
      <c r="O142" s="213"/>
      <c r="P142" s="213"/>
      <c r="Q142" s="213"/>
      <c r="R142" s="204"/>
      <c r="T142" s="205"/>
      <c r="U142" s="201"/>
      <c r="V142" s="201"/>
      <c r="W142" s="206">
        <f>SUM(W143:W146)</f>
        <v>0</v>
      </c>
      <c r="X142" s="201"/>
      <c r="Y142" s="206">
        <f>SUM(Y143:Y146)</f>
        <v>46.974206270600007</v>
      </c>
      <c r="Z142" s="201"/>
      <c r="AA142" s="207">
        <f>SUM(AA143:AA146)</f>
        <v>0</v>
      </c>
      <c r="AR142" s="208" t="s">
        <v>84</v>
      </c>
      <c r="AT142" s="209" t="s">
        <v>75</v>
      </c>
      <c r="AU142" s="209" t="s">
        <v>84</v>
      </c>
      <c r="AY142" s="208" t="s">
        <v>167</v>
      </c>
      <c r="BK142" s="210">
        <f>SUM(BK143:BK146)</f>
        <v>0</v>
      </c>
    </row>
    <row r="143" s="1" customFormat="1" ht="25.5" customHeight="1">
      <c r="B143" s="44"/>
      <c r="C143" s="214" t="s">
        <v>84</v>
      </c>
      <c r="D143" s="214" t="s">
        <v>168</v>
      </c>
      <c r="E143" s="215" t="s">
        <v>169</v>
      </c>
      <c r="F143" s="216" t="s">
        <v>170</v>
      </c>
      <c r="G143" s="216"/>
      <c r="H143" s="216"/>
      <c r="I143" s="216"/>
      <c r="J143" s="217" t="s">
        <v>171</v>
      </c>
      <c r="K143" s="218">
        <v>35.149999999999999</v>
      </c>
      <c r="L143" s="219">
        <v>0</v>
      </c>
      <c r="M143" s="220"/>
      <c r="N143" s="218">
        <f>ROUND(L143*K143,3)</f>
        <v>0</v>
      </c>
      <c r="O143" s="218"/>
      <c r="P143" s="218"/>
      <c r="Q143" s="218"/>
      <c r="R143" s="46"/>
      <c r="T143" s="221" t="s">
        <v>20</v>
      </c>
      <c r="U143" s="54" t="s">
        <v>43</v>
      </c>
      <c r="V143" s="45"/>
      <c r="W143" s="222">
        <f>V143*K143</f>
        <v>0</v>
      </c>
      <c r="X143" s="222">
        <v>0.12959020399999999</v>
      </c>
      <c r="Y143" s="222">
        <f>X143*K143</f>
        <v>4.5550956705999992</v>
      </c>
      <c r="Z143" s="222">
        <v>0</v>
      </c>
      <c r="AA143" s="223">
        <f>Z143*K143</f>
        <v>0</v>
      </c>
      <c r="AR143" s="20" t="s">
        <v>172</v>
      </c>
      <c r="AT143" s="20" t="s">
        <v>168</v>
      </c>
      <c r="AU143" s="20" t="s">
        <v>146</v>
      </c>
      <c r="AY143" s="20" t="s">
        <v>167</v>
      </c>
      <c r="BE143" s="136">
        <f>IF(U143="základná",N143,0)</f>
        <v>0</v>
      </c>
      <c r="BF143" s="136">
        <f>IF(U143="znížená",N143,0)</f>
        <v>0</v>
      </c>
      <c r="BG143" s="136">
        <f>IF(U143="zákl. prenesená",N143,0)</f>
        <v>0</v>
      </c>
      <c r="BH143" s="136">
        <f>IF(U143="zníž. prenesená",N143,0)</f>
        <v>0</v>
      </c>
      <c r="BI143" s="136">
        <f>IF(U143="nulová",N143,0)</f>
        <v>0</v>
      </c>
      <c r="BJ143" s="20" t="s">
        <v>146</v>
      </c>
      <c r="BK143" s="224">
        <f>ROUND(L143*K143,3)</f>
        <v>0</v>
      </c>
      <c r="BL143" s="20" t="s">
        <v>172</v>
      </c>
      <c r="BM143" s="20" t="s">
        <v>173</v>
      </c>
    </row>
    <row r="144" s="1" customFormat="1" ht="38.25" customHeight="1">
      <c r="B144" s="44"/>
      <c r="C144" s="214" t="s">
        <v>146</v>
      </c>
      <c r="D144" s="214" t="s">
        <v>168</v>
      </c>
      <c r="E144" s="215" t="s">
        <v>174</v>
      </c>
      <c r="F144" s="216" t="s">
        <v>175</v>
      </c>
      <c r="G144" s="216"/>
      <c r="H144" s="216"/>
      <c r="I144" s="216"/>
      <c r="J144" s="217" t="s">
        <v>171</v>
      </c>
      <c r="K144" s="218">
        <v>360.42000000000002</v>
      </c>
      <c r="L144" s="219">
        <v>0</v>
      </c>
      <c r="M144" s="220"/>
      <c r="N144" s="218">
        <f>ROUND(L144*K144,3)</f>
        <v>0</v>
      </c>
      <c r="O144" s="218"/>
      <c r="P144" s="218"/>
      <c r="Q144" s="218"/>
      <c r="R144" s="46"/>
      <c r="T144" s="221" t="s">
        <v>20</v>
      </c>
      <c r="U144" s="54" t="s">
        <v>43</v>
      </c>
      <c r="V144" s="45"/>
      <c r="W144" s="222">
        <f>V144*K144</f>
        <v>0</v>
      </c>
      <c r="X144" s="222">
        <v>0.034970000000000001</v>
      </c>
      <c r="Y144" s="222">
        <f>X144*K144</f>
        <v>12.603887400000001</v>
      </c>
      <c r="Z144" s="222">
        <v>0</v>
      </c>
      <c r="AA144" s="223">
        <f>Z144*K144</f>
        <v>0</v>
      </c>
      <c r="AR144" s="20" t="s">
        <v>172</v>
      </c>
      <c r="AT144" s="20" t="s">
        <v>168</v>
      </c>
      <c r="AU144" s="20" t="s">
        <v>146</v>
      </c>
      <c r="AY144" s="20" t="s">
        <v>167</v>
      </c>
      <c r="BE144" s="136">
        <f>IF(U144="základná",N144,0)</f>
        <v>0</v>
      </c>
      <c r="BF144" s="136">
        <f>IF(U144="znížená",N144,0)</f>
        <v>0</v>
      </c>
      <c r="BG144" s="136">
        <f>IF(U144="zákl. prenesená",N144,0)</f>
        <v>0</v>
      </c>
      <c r="BH144" s="136">
        <f>IF(U144="zníž. prenesená",N144,0)</f>
        <v>0</v>
      </c>
      <c r="BI144" s="136">
        <f>IF(U144="nulová",N144,0)</f>
        <v>0</v>
      </c>
      <c r="BJ144" s="20" t="s">
        <v>146</v>
      </c>
      <c r="BK144" s="224">
        <f>ROUND(L144*K144,3)</f>
        <v>0</v>
      </c>
      <c r="BL144" s="20" t="s">
        <v>172</v>
      </c>
      <c r="BM144" s="20" t="s">
        <v>176</v>
      </c>
    </row>
    <row r="145" s="1" customFormat="1" ht="25.5" customHeight="1">
      <c r="B145" s="44"/>
      <c r="C145" s="214" t="s">
        <v>177</v>
      </c>
      <c r="D145" s="214" t="s">
        <v>168</v>
      </c>
      <c r="E145" s="215" t="s">
        <v>178</v>
      </c>
      <c r="F145" s="216" t="s">
        <v>179</v>
      </c>
      <c r="G145" s="216"/>
      <c r="H145" s="216"/>
      <c r="I145" s="216"/>
      <c r="J145" s="217" t="s">
        <v>171</v>
      </c>
      <c r="K145" s="218">
        <v>360.42000000000002</v>
      </c>
      <c r="L145" s="219">
        <v>0</v>
      </c>
      <c r="M145" s="220"/>
      <c r="N145" s="218">
        <f>ROUND(L145*K145,3)</f>
        <v>0</v>
      </c>
      <c r="O145" s="218"/>
      <c r="P145" s="218"/>
      <c r="Q145" s="218"/>
      <c r="R145" s="46"/>
      <c r="T145" s="221" t="s">
        <v>20</v>
      </c>
      <c r="U145" s="54" t="s">
        <v>43</v>
      </c>
      <c r="V145" s="45"/>
      <c r="W145" s="222">
        <f>V145*K145</f>
        <v>0</v>
      </c>
      <c r="X145" s="222">
        <v>0.0019599999999999999</v>
      </c>
      <c r="Y145" s="222">
        <f>X145*K145</f>
        <v>0.70642320000000003</v>
      </c>
      <c r="Z145" s="222">
        <v>0</v>
      </c>
      <c r="AA145" s="223">
        <f>Z145*K145</f>
        <v>0</v>
      </c>
      <c r="AR145" s="20" t="s">
        <v>172</v>
      </c>
      <c r="AT145" s="20" t="s">
        <v>168</v>
      </c>
      <c r="AU145" s="20" t="s">
        <v>146</v>
      </c>
      <c r="AY145" s="20" t="s">
        <v>167</v>
      </c>
      <c r="BE145" s="136">
        <f>IF(U145="základná",N145,0)</f>
        <v>0</v>
      </c>
      <c r="BF145" s="136">
        <f>IF(U145="znížená",N145,0)</f>
        <v>0</v>
      </c>
      <c r="BG145" s="136">
        <f>IF(U145="zákl. prenesená",N145,0)</f>
        <v>0</v>
      </c>
      <c r="BH145" s="136">
        <f>IF(U145="zníž. prenesená",N145,0)</f>
        <v>0</v>
      </c>
      <c r="BI145" s="136">
        <f>IF(U145="nulová",N145,0)</f>
        <v>0</v>
      </c>
      <c r="BJ145" s="20" t="s">
        <v>146</v>
      </c>
      <c r="BK145" s="224">
        <f>ROUND(L145*K145,3)</f>
        <v>0</v>
      </c>
      <c r="BL145" s="20" t="s">
        <v>172</v>
      </c>
      <c r="BM145" s="20" t="s">
        <v>180</v>
      </c>
    </row>
    <row r="146" s="1" customFormat="1" ht="16.5" customHeight="1">
      <c r="B146" s="44"/>
      <c r="C146" s="214" t="s">
        <v>172</v>
      </c>
      <c r="D146" s="214" t="s">
        <v>168</v>
      </c>
      <c r="E146" s="215" t="s">
        <v>181</v>
      </c>
      <c r="F146" s="216" t="s">
        <v>182</v>
      </c>
      <c r="G146" s="216"/>
      <c r="H146" s="216"/>
      <c r="I146" s="216"/>
      <c r="J146" s="217" t="s">
        <v>171</v>
      </c>
      <c r="K146" s="218">
        <v>515.20000000000005</v>
      </c>
      <c r="L146" s="219">
        <v>0</v>
      </c>
      <c r="M146" s="220"/>
      <c r="N146" s="218">
        <f>ROUND(L146*K146,3)</f>
        <v>0</v>
      </c>
      <c r="O146" s="218"/>
      <c r="P146" s="218"/>
      <c r="Q146" s="218"/>
      <c r="R146" s="46"/>
      <c r="T146" s="221" t="s">
        <v>20</v>
      </c>
      <c r="U146" s="54" t="s">
        <v>43</v>
      </c>
      <c r="V146" s="45"/>
      <c r="W146" s="222">
        <f>V146*K146</f>
        <v>0</v>
      </c>
      <c r="X146" s="222">
        <v>0.056500000000000002</v>
      </c>
      <c r="Y146" s="222">
        <f>X146*K146</f>
        <v>29.108800000000002</v>
      </c>
      <c r="Z146" s="222">
        <v>0</v>
      </c>
      <c r="AA146" s="223">
        <f>Z146*K146</f>
        <v>0</v>
      </c>
      <c r="AR146" s="20" t="s">
        <v>172</v>
      </c>
      <c r="AT146" s="20" t="s">
        <v>168</v>
      </c>
      <c r="AU146" s="20" t="s">
        <v>146</v>
      </c>
      <c r="AY146" s="20" t="s">
        <v>167</v>
      </c>
      <c r="BE146" s="136">
        <f>IF(U146="základná",N146,0)</f>
        <v>0</v>
      </c>
      <c r="BF146" s="136">
        <f>IF(U146="znížená",N146,0)</f>
        <v>0</v>
      </c>
      <c r="BG146" s="136">
        <f>IF(U146="zákl. prenesená",N146,0)</f>
        <v>0</v>
      </c>
      <c r="BH146" s="136">
        <f>IF(U146="zníž. prenesená",N146,0)</f>
        <v>0</v>
      </c>
      <c r="BI146" s="136">
        <f>IF(U146="nulová",N146,0)</f>
        <v>0</v>
      </c>
      <c r="BJ146" s="20" t="s">
        <v>146</v>
      </c>
      <c r="BK146" s="224">
        <f>ROUND(L146*K146,3)</f>
        <v>0</v>
      </c>
      <c r="BL146" s="20" t="s">
        <v>172</v>
      </c>
      <c r="BM146" s="20" t="s">
        <v>183</v>
      </c>
    </row>
    <row r="147" s="9" customFormat="1" ht="29.88" customHeight="1">
      <c r="B147" s="200"/>
      <c r="C147" s="201"/>
      <c r="D147" s="211" t="s">
        <v>120</v>
      </c>
      <c r="E147" s="211"/>
      <c r="F147" s="211"/>
      <c r="G147" s="211"/>
      <c r="H147" s="211"/>
      <c r="I147" s="211"/>
      <c r="J147" s="211"/>
      <c r="K147" s="211"/>
      <c r="L147" s="211"/>
      <c r="M147" s="211"/>
      <c r="N147" s="225">
        <f>BK147</f>
        <v>0</v>
      </c>
      <c r="O147" s="226"/>
      <c r="P147" s="226"/>
      <c r="Q147" s="226"/>
      <c r="R147" s="204"/>
      <c r="T147" s="205"/>
      <c r="U147" s="201"/>
      <c r="V147" s="201"/>
      <c r="W147" s="206">
        <f>SUM(W148:W155)</f>
        <v>0</v>
      </c>
      <c r="X147" s="201"/>
      <c r="Y147" s="206">
        <f>SUM(Y148:Y155)</f>
        <v>35.631095285999997</v>
      </c>
      <c r="Z147" s="201"/>
      <c r="AA147" s="207">
        <f>SUM(AA148:AA155)</f>
        <v>33.202040000000004</v>
      </c>
      <c r="AR147" s="208" t="s">
        <v>84</v>
      </c>
      <c r="AT147" s="209" t="s">
        <v>75</v>
      </c>
      <c r="AU147" s="209" t="s">
        <v>84</v>
      </c>
      <c r="AY147" s="208" t="s">
        <v>167</v>
      </c>
      <c r="BK147" s="210">
        <f>SUM(BK148:BK155)</f>
        <v>0</v>
      </c>
    </row>
    <row r="148" s="1" customFormat="1" ht="25.5" customHeight="1">
      <c r="B148" s="44"/>
      <c r="C148" s="214" t="s">
        <v>184</v>
      </c>
      <c r="D148" s="214" t="s">
        <v>168</v>
      </c>
      <c r="E148" s="215" t="s">
        <v>185</v>
      </c>
      <c r="F148" s="216" t="s">
        <v>186</v>
      </c>
      <c r="G148" s="216"/>
      <c r="H148" s="216"/>
      <c r="I148" s="216"/>
      <c r="J148" s="217" t="s">
        <v>171</v>
      </c>
      <c r="K148" s="218">
        <v>468.60000000000002</v>
      </c>
      <c r="L148" s="219">
        <v>0</v>
      </c>
      <c r="M148" s="220"/>
      <c r="N148" s="218">
        <f>ROUND(L148*K148,3)</f>
        <v>0</v>
      </c>
      <c r="O148" s="218"/>
      <c r="P148" s="218"/>
      <c r="Q148" s="218"/>
      <c r="R148" s="46"/>
      <c r="T148" s="221" t="s">
        <v>20</v>
      </c>
      <c r="U148" s="54" t="s">
        <v>43</v>
      </c>
      <c r="V148" s="45"/>
      <c r="W148" s="222">
        <f>V148*K148</f>
        <v>0</v>
      </c>
      <c r="X148" s="222">
        <v>0.075953530000000005</v>
      </c>
      <c r="Y148" s="222">
        <f>X148*K148</f>
        <v>35.591824158000001</v>
      </c>
      <c r="Z148" s="222">
        <v>0</v>
      </c>
      <c r="AA148" s="223">
        <f>Z148*K148</f>
        <v>0</v>
      </c>
      <c r="AR148" s="20" t="s">
        <v>172</v>
      </c>
      <c r="AT148" s="20" t="s">
        <v>168</v>
      </c>
      <c r="AU148" s="20" t="s">
        <v>146</v>
      </c>
      <c r="AY148" s="20" t="s">
        <v>167</v>
      </c>
      <c r="BE148" s="136">
        <f>IF(U148="základná",N148,0)</f>
        <v>0</v>
      </c>
      <c r="BF148" s="136">
        <f>IF(U148="znížená",N148,0)</f>
        <v>0</v>
      </c>
      <c r="BG148" s="136">
        <f>IF(U148="zákl. prenesená",N148,0)</f>
        <v>0</v>
      </c>
      <c r="BH148" s="136">
        <f>IF(U148="zníž. prenesená",N148,0)</f>
        <v>0</v>
      </c>
      <c r="BI148" s="136">
        <f>IF(U148="nulová",N148,0)</f>
        <v>0</v>
      </c>
      <c r="BJ148" s="20" t="s">
        <v>146</v>
      </c>
      <c r="BK148" s="224">
        <f>ROUND(L148*K148,3)</f>
        <v>0</v>
      </c>
      <c r="BL148" s="20" t="s">
        <v>172</v>
      </c>
      <c r="BM148" s="20" t="s">
        <v>187</v>
      </c>
    </row>
    <row r="149" s="1" customFormat="1" ht="38.25" customHeight="1">
      <c r="B149" s="44"/>
      <c r="C149" s="214" t="s">
        <v>188</v>
      </c>
      <c r="D149" s="214" t="s">
        <v>168</v>
      </c>
      <c r="E149" s="215" t="s">
        <v>189</v>
      </c>
      <c r="F149" s="216" t="s">
        <v>190</v>
      </c>
      <c r="G149" s="216"/>
      <c r="H149" s="216"/>
      <c r="I149" s="216"/>
      <c r="J149" s="217" t="s">
        <v>171</v>
      </c>
      <c r="K149" s="218">
        <v>475.19999999999999</v>
      </c>
      <c r="L149" s="219">
        <v>0</v>
      </c>
      <c r="M149" s="220"/>
      <c r="N149" s="218">
        <f>ROUND(L149*K149,3)</f>
        <v>0</v>
      </c>
      <c r="O149" s="218"/>
      <c r="P149" s="218"/>
      <c r="Q149" s="218"/>
      <c r="R149" s="46"/>
      <c r="T149" s="221" t="s">
        <v>20</v>
      </c>
      <c r="U149" s="54" t="s">
        <v>43</v>
      </c>
      <c r="V149" s="45"/>
      <c r="W149" s="222">
        <f>V149*K149</f>
        <v>0</v>
      </c>
      <c r="X149" s="222">
        <v>0</v>
      </c>
      <c r="Y149" s="222">
        <f>X149*K149</f>
        <v>0</v>
      </c>
      <c r="Z149" s="222">
        <v>0.065000000000000002</v>
      </c>
      <c r="AA149" s="223">
        <f>Z149*K149</f>
        <v>30.888000000000002</v>
      </c>
      <c r="AR149" s="20" t="s">
        <v>172</v>
      </c>
      <c r="AT149" s="20" t="s">
        <v>168</v>
      </c>
      <c r="AU149" s="20" t="s">
        <v>146</v>
      </c>
      <c r="AY149" s="20" t="s">
        <v>167</v>
      </c>
      <c r="BE149" s="136">
        <f>IF(U149="základná",N149,0)</f>
        <v>0</v>
      </c>
      <c r="BF149" s="136">
        <f>IF(U149="znížená",N149,0)</f>
        <v>0</v>
      </c>
      <c r="BG149" s="136">
        <f>IF(U149="zákl. prenesená",N149,0)</f>
        <v>0</v>
      </c>
      <c r="BH149" s="136">
        <f>IF(U149="zníž. prenesená",N149,0)</f>
        <v>0</v>
      </c>
      <c r="BI149" s="136">
        <f>IF(U149="nulová",N149,0)</f>
        <v>0</v>
      </c>
      <c r="BJ149" s="20" t="s">
        <v>146</v>
      </c>
      <c r="BK149" s="224">
        <f>ROUND(L149*K149,3)</f>
        <v>0</v>
      </c>
      <c r="BL149" s="20" t="s">
        <v>172</v>
      </c>
      <c r="BM149" s="20" t="s">
        <v>191</v>
      </c>
    </row>
    <row r="150" s="1" customFormat="1" ht="38.25" customHeight="1">
      <c r="B150" s="44"/>
      <c r="C150" s="214" t="s">
        <v>192</v>
      </c>
      <c r="D150" s="214" t="s">
        <v>168</v>
      </c>
      <c r="E150" s="215" t="s">
        <v>193</v>
      </c>
      <c r="F150" s="216" t="s">
        <v>194</v>
      </c>
      <c r="G150" s="216"/>
      <c r="H150" s="216"/>
      <c r="I150" s="216"/>
      <c r="J150" s="217" t="s">
        <v>171</v>
      </c>
      <c r="K150" s="218">
        <v>4.5</v>
      </c>
      <c r="L150" s="219">
        <v>0</v>
      </c>
      <c r="M150" s="220"/>
      <c r="N150" s="218">
        <f>ROUND(L150*K150,3)</f>
        <v>0</v>
      </c>
      <c r="O150" s="218"/>
      <c r="P150" s="218"/>
      <c r="Q150" s="218"/>
      <c r="R150" s="46"/>
      <c r="T150" s="221" t="s">
        <v>20</v>
      </c>
      <c r="U150" s="54" t="s">
        <v>43</v>
      </c>
      <c r="V150" s="45"/>
      <c r="W150" s="222">
        <f>V150*K150</f>
        <v>0</v>
      </c>
      <c r="X150" s="222">
        <v>0.0026862240000000001</v>
      </c>
      <c r="Y150" s="222">
        <f>X150*K150</f>
        <v>0.012088008000000001</v>
      </c>
      <c r="Z150" s="222">
        <v>0.082000000000000003</v>
      </c>
      <c r="AA150" s="223">
        <f>Z150*K150</f>
        <v>0.36899999999999999</v>
      </c>
      <c r="AR150" s="20" t="s">
        <v>172</v>
      </c>
      <c r="AT150" s="20" t="s">
        <v>168</v>
      </c>
      <c r="AU150" s="20" t="s">
        <v>146</v>
      </c>
      <c r="AY150" s="20" t="s">
        <v>167</v>
      </c>
      <c r="BE150" s="136">
        <f>IF(U150="základná",N150,0)</f>
        <v>0</v>
      </c>
      <c r="BF150" s="136">
        <f>IF(U150="znížená",N150,0)</f>
        <v>0</v>
      </c>
      <c r="BG150" s="136">
        <f>IF(U150="zákl. prenesená",N150,0)</f>
        <v>0</v>
      </c>
      <c r="BH150" s="136">
        <f>IF(U150="zníž. prenesená",N150,0)</f>
        <v>0</v>
      </c>
      <c r="BI150" s="136">
        <f>IF(U150="nulová",N150,0)</f>
        <v>0</v>
      </c>
      <c r="BJ150" s="20" t="s">
        <v>146</v>
      </c>
      <c r="BK150" s="224">
        <f>ROUND(L150*K150,3)</f>
        <v>0</v>
      </c>
      <c r="BL150" s="20" t="s">
        <v>172</v>
      </c>
      <c r="BM150" s="20" t="s">
        <v>195</v>
      </c>
    </row>
    <row r="151" s="1" customFormat="1" ht="25.5" customHeight="1">
      <c r="B151" s="44"/>
      <c r="C151" s="214" t="s">
        <v>196</v>
      </c>
      <c r="D151" s="214" t="s">
        <v>168</v>
      </c>
      <c r="E151" s="215" t="s">
        <v>197</v>
      </c>
      <c r="F151" s="216" t="s">
        <v>198</v>
      </c>
      <c r="G151" s="216"/>
      <c r="H151" s="216"/>
      <c r="I151" s="216"/>
      <c r="J151" s="217" t="s">
        <v>171</v>
      </c>
      <c r="K151" s="218">
        <v>23.719999999999999</v>
      </c>
      <c r="L151" s="219">
        <v>0</v>
      </c>
      <c r="M151" s="220"/>
      <c r="N151" s="218">
        <f>ROUND(L151*K151,3)</f>
        <v>0</v>
      </c>
      <c r="O151" s="218"/>
      <c r="P151" s="218"/>
      <c r="Q151" s="218"/>
      <c r="R151" s="46"/>
      <c r="T151" s="221" t="s">
        <v>20</v>
      </c>
      <c r="U151" s="54" t="s">
        <v>43</v>
      </c>
      <c r="V151" s="45"/>
      <c r="W151" s="222">
        <f>V151*K151</f>
        <v>0</v>
      </c>
      <c r="X151" s="222">
        <v>0.0011460000000000001</v>
      </c>
      <c r="Y151" s="222">
        <f>X151*K151</f>
        <v>0.027183120000000002</v>
      </c>
      <c r="Z151" s="222">
        <v>0.082000000000000003</v>
      </c>
      <c r="AA151" s="223">
        <f>Z151*K151</f>
        <v>1.9450399999999999</v>
      </c>
      <c r="AR151" s="20" t="s">
        <v>172</v>
      </c>
      <c r="AT151" s="20" t="s">
        <v>168</v>
      </c>
      <c r="AU151" s="20" t="s">
        <v>146</v>
      </c>
      <c r="AY151" s="20" t="s">
        <v>167</v>
      </c>
      <c r="BE151" s="136">
        <f>IF(U151="základná",N151,0)</f>
        <v>0</v>
      </c>
      <c r="BF151" s="136">
        <f>IF(U151="znížená",N151,0)</f>
        <v>0</v>
      </c>
      <c r="BG151" s="136">
        <f>IF(U151="zákl. prenesená",N151,0)</f>
        <v>0</v>
      </c>
      <c r="BH151" s="136">
        <f>IF(U151="zníž. prenesená",N151,0)</f>
        <v>0</v>
      </c>
      <c r="BI151" s="136">
        <f>IF(U151="nulová",N151,0)</f>
        <v>0</v>
      </c>
      <c r="BJ151" s="20" t="s">
        <v>146</v>
      </c>
      <c r="BK151" s="224">
        <f>ROUND(L151*K151,3)</f>
        <v>0</v>
      </c>
      <c r="BL151" s="20" t="s">
        <v>172</v>
      </c>
      <c r="BM151" s="20" t="s">
        <v>199</v>
      </c>
    </row>
    <row r="152" s="1" customFormat="1" ht="25.5" customHeight="1">
      <c r="B152" s="44"/>
      <c r="C152" s="214" t="s">
        <v>200</v>
      </c>
      <c r="D152" s="214" t="s">
        <v>168</v>
      </c>
      <c r="E152" s="215" t="s">
        <v>201</v>
      </c>
      <c r="F152" s="216" t="s">
        <v>202</v>
      </c>
      <c r="G152" s="216"/>
      <c r="H152" s="216"/>
      <c r="I152" s="216"/>
      <c r="J152" s="217" t="s">
        <v>203</v>
      </c>
      <c r="K152" s="218">
        <v>35.750999999999998</v>
      </c>
      <c r="L152" s="219">
        <v>0</v>
      </c>
      <c r="M152" s="220"/>
      <c r="N152" s="218">
        <f>ROUND(L152*K152,3)</f>
        <v>0</v>
      </c>
      <c r="O152" s="218"/>
      <c r="P152" s="218"/>
      <c r="Q152" s="218"/>
      <c r="R152" s="46"/>
      <c r="T152" s="221" t="s">
        <v>20</v>
      </c>
      <c r="U152" s="54" t="s">
        <v>43</v>
      </c>
      <c r="V152" s="45"/>
      <c r="W152" s="222">
        <f>V152*K152</f>
        <v>0</v>
      </c>
      <c r="X152" s="222">
        <v>0</v>
      </c>
      <c r="Y152" s="222">
        <f>X152*K152</f>
        <v>0</v>
      </c>
      <c r="Z152" s="222">
        <v>0</v>
      </c>
      <c r="AA152" s="223">
        <f>Z152*K152</f>
        <v>0</v>
      </c>
      <c r="AR152" s="20" t="s">
        <v>172</v>
      </c>
      <c r="AT152" s="20" t="s">
        <v>168</v>
      </c>
      <c r="AU152" s="20" t="s">
        <v>146</v>
      </c>
      <c r="AY152" s="20" t="s">
        <v>167</v>
      </c>
      <c r="BE152" s="136">
        <f>IF(U152="základná",N152,0)</f>
        <v>0</v>
      </c>
      <c r="BF152" s="136">
        <f>IF(U152="znížená",N152,0)</f>
        <v>0</v>
      </c>
      <c r="BG152" s="136">
        <f>IF(U152="zákl. prenesená",N152,0)</f>
        <v>0</v>
      </c>
      <c r="BH152" s="136">
        <f>IF(U152="zníž. prenesená",N152,0)</f>
        <v>0</v>
      </c>
      <c r="BI152" s="136">
        <f>IF(U152="nulová",N152,0)</f>
        <v>0</v>
      </c>
      <c r="BJ152" s="20" t="s">
        <v>146</v>
      </c>
      <c r="BK152" s="224">
        <f>ROUND(L152*K152,3)</f>
        <v>0</v>
      </c>
      <c r="BL152" s="20" t="s">
        <v>172</v>
      </c>
      <c r="BM152" s="20" t="s">
        <v>204</v>
      </c>
    </row>
    <row r="153" s="1" customFormat="1" ht="25.5" customHeight="1">
      <c r="B153" s="44"/>
      <c r="C153" s="214" t="s">
        <v>205</v>
      </c>
      <c r="D153" s="214" t="s">
        <v>168</v>
      </c>
      <c r="E153" s="215" t="s">
        <v>206</v>
      </c>
      <c r="F153" s="216" t="s">
        <v>207</v>
      </c>
      <c r="G153" s="216"/>
      <c r="H153" s="216"/>
      <c r="I153" s="216"/>
      <c r="J153" s="217" t="s">
        <v>203</v>
      </c>
      <c r="K153" s="218">
        <v>715.01999999999998</v>
      </c>
      <c r="L153" s="219">
        <v>0</v>
      </c>
      <c r="M153" s="220"/>
      <c r="N153" s="218">
        <f>ROUND(L153*K153,3)</f>
        <v>0</v>
      </c>
      <c r="O153" s="218"/>
      <c r="P153" s="218"/>
      <c r="Q153" s="218"/>
      <c r="R153" s="46"/>
      <c r="T153" s="221" t="s">
        <v>20</v>
      </c>
      <c r="U153" s="54" t="s">
        <v>43</v>
      </c>
      <c r="V153" s="45"/>
      <c r="W153" s="222">
        <f>V153*K153</f>
        <v>0</v>
      </c>
      <c r="X153" s="222">
        <v>0</v>
      </c>
      <c r="Y153" s="222">
        <f>X153*K153</f>
        <v>0</v>
      </c>
      <c r="Z153" s="222">
        <v>0</v>
      </c>
      <c r="AA153" s="223">
        <f>Z153*K153</f>
        <v>0</v>
      </c>
      <c r="AR153" s="20" t="s">
        <v>172</v>
      </c>
      <c r="AT153" s="20" t="s">
        <v>168</v>
      </c>
      <c r="AU153" s="20" t="s">
        <v>146</v>
      </c>
      <c r="AY153" s="20" t="s">
        <v>167</v>
      </c>
      <c r="BE153" s="136">
        <f>IF(U153="základná",N153,0)</f>
        <v>0</v>
      </c>
      <c r="BF153" s="136">
        <f>IF(U153="znížená",N153,0)</f>
        <v>0</v>
      </c>
      <c r="BG153" s="136">
        <f>IF(U153="zákl. prenesená",N153,0)</f>
        <v>0</v>
      </c>
      <c r="BH153" s="136">
        <f>IF(U153="zníž. prenesená",N153,0)</f>
        <v>0</v>
      </c>
      <c r="BI153" s="136">
        <f>IF(U153="nulová",N153,0)</f>
        <v>0</v>
      </c>
      <c r="BJ153" s="20" t="s">
        <v>146</v>
      </c>
      <c r="BK153" s="224">
        <f>ROUND(L153*K153,3)</f>
        <v>0</v>
      </c>
      <c r="BL153" s="20" t="s">
        <v>172</v>
      </c>
      <c r="BM153" s="20" t="s">
        <v>208</v>
      </c>
    </row>
    <row r="154" s="1" customFormat="1" ht="25.5" customHeight="1">
      <c r="B154" s="44"/>
      <c r="C154" s="214" t="s">
        <v>209</v>
      </c>
      <c r="D154" s="214" t="s">
        <v>168</v>
      </c>
      <c r="E154" s="215" t="s">
        <v>210</v>
      </c>
      <c r="F154" s="216" t="s">
        <v>211</v>
      </c>
      <c r="G154" s="216"/>
      <c r="H154" s="216"/>
      <c r="I154" s="216"/>
      <c r="J154" s="217" t="s">
        <v>203</v>
      </c>
      <c r="K154" s="218">
        <v>35.750999999999998</v>
      </c>
      <c r="L154" s="219">
        <v>0</v>
      </c>
      <c r="M154" s="220"/>
      <c r="N154" s="218">
        <f>ROUND(L154*K154,3)</f>
        <v>0</v>
      </c>
      <c r="O154" s="218"/>
      <c r="P154" s="218"/>
      <c r="Q154" s="218"/>
      <c r="R154" s="46"/>
      <c r="T154" s="221" t="s">
        <v>20</v>
      </c>
      <c r="U154" s="54" t="s">
        <v>43</v>
      </c>
      <c r="V154" s="45"/>
      <c r="W154" s="222">
        <f>V154*K154</f>
        <v>0</v>
      </c>
      <c r="X154" s="222">
        <v>0</v>
      </c>
      <c r="Y154" s="222">
        <f>X154*K154</f>
        <v>0</v>
      </c>
      <c r="Z154" s="222">
        <v>0</v>
      </c>
      <c r="AA154" s="223">
        <f>Z154*K154</f>
        <v>0</v>
      </c>
      <c r="AR154" s="20" t="s">
        <v>172</v>
      </c>
      <c r="AT154" s="20" t="s">
        <v>168</v>
      </c>
      <c r="AU154" s="20" t="s">
        <v>146</v>
      </c>
      <c r="AY154" s="20" t="s">
        <v>167</v>
      </c>
      <c r="BE154" s="136">
        <f>IF(U154="základná",N154,0)</f>
        <v>0</v>
      </c>
      <c r="BF154" s="136">
        <f>IF(U154="znížená",N154,0)</f>
        <v>0</v>
      </c>
      <c r="BG154" s="136">
        <f>IF(U154="zákl. prenesená",N154,0)</f>
        <v>0</v>
      </c>
      <c r="BH154" s="136">
        <f>IF(U154="zníž. prenesená",N154,0)</f>
        <v>0</v>
      </c>
      <c r="BI154" s="136">
        <f>IF(U154="nulová",N154,0)</f>
        <v>0</v>
      </c>
      <c r="BJ154" s="20" t="s">
        <v>146</v>
      </c>
      <c r="BK154" s="224">
        <f>ROUND(L154*K154,3)</f>
        <v>0</v>
      </c>
      <c r="BL154" s="20" t="s">
        <v>172</v>
      </c>
      <c r="BM154" s="20" t="s">
        <v>212</v>
      </c>
    </row>
    <row r="155" s="1" customFormat="1" ht="25.5" customHeight="1">
      <c r="B155" s="44"/>
      <c r="C155" s="214" t="s">
        <v>213</v>
      </c>
      <c r="D155" s="214" t="s">
        <v>168</v>
      </c>
      <c r="E155" s="215" t="s">
        <v>214</v>
      </c>
      <c r="F155" s="216" t="s">
        <v>215</v>
      </c>
      <c r="G155" s="216"/>
      <c r="H155" s="216"/>
      <c r="I155" s="216"/>
      <c r="J155" s="217" t="s">
        <v>203</v>
      </c>
      <c r="K155" s="218">
        <v>35.750999999999998</v>
      </c>
      <c r="L155" s="219">
        <v>0</v>
      </c>
      <c r="M155" s="220"/>
      <c r="N155" s="218">
        <f>ROUND(L155*K155,3)</f>
        <v>0</v>
      </c>
      <c r="O155" s="218"/>
      <c r="P155" s="218"/>
      <c r="Q155" s="218"/>
      <c r="R155" s="46"/>
      <c r="T155" s="221" t="s">
        <v>20</v>
      </c>
      <c r="U155" s="54" t="s">
        <v>43</v>
      </c>
      <c r="V155" s="45"/>
      <c r="W155" s="222">
        <f>V155*K155</f>
        <v>0</v>
      </c>
      <c r="X155" s="222">
        <v>0</v>
      </c>
      <c r="Y155" s="222">
        <f>X155*K155</f>
        <v>0</v>
      </c>
      <c r="Z155" s="222">
        <v>0</v>
      </c>
      <c r="AA155" s="223">
        <f>Z155*K155</f>
        <v>0</v>
      </c>
      <c r="AR155" s="20" t="s">
        <v>172</v>
      </c>
      <c r="AT155" s="20" t="s">
        <v>168</v>
      </c>
      <c r="AU155" s="20" t="s">
        <v>146</v>
      </c>
      <c r="AY155" s="20" t="s">
        <v>167</v>
      </c>
      <c r="BE155" s="136">
        <f>IF(U155="základná",N155,0)</f>
        <v>0</v>
      </c>
      <c r="BF155" s="136">
        <f>IF(U155="znížená",N155,0)</f>
        <v>0</v>
      </c>
      <c r="BG155" s="136">
        <f>IF(U155="zákl. prenesená",N155,0)</f>
        <v>0</v>
      </c>
      <c r="BH155" s="136">
        <f>IF(U155="zníž. prenesená",N155,0)</f>
        <v>0</v>
      </c>
      <c r="BI155" s="136">
        <f>IF(U155="nulová",N155,0)</f>
        <v>0</v>
      </c>
      <c r="BJ155" s="20" t="s">
        <v>146</v>
      </c>
      <c r="BK155" s="224">
        <f>ROUND(L155*K155,3)</f>
        <v>0</v>
      </c>
      <c r="BL155" s="20" t="s">
        <v>172</v>
      </c>
      <c r="BM155" s="20" t="s">
        <v>216</v>
      </c>
    </row>
    <row r="156" s="9" customFormat="1" ht="29.88" customHeight="1">
      <c r="B156" s="200"/>
      <c r="C156" s="201"/>
      <c r="D156" s="211" t="s">
        <v>121</v>
      </c>
      <c r="E156" s="211"/>
      <c r="F156" s="211"/>
      <c r="G156" s="211"/>
      <c r="H156" s="211"/>
      <c r="I156" s="211"/>
      <c r="J156" s="211"/>
      <c r="K156" s="211"/>
      <c r="L156" s="211"/>
      <c r="M156" s="211"/>
      <c r="N156" s="225">
        <f>BK156</f>
        <v>0</v>
      </c>
      <c r="O156" s="226"/>
      <c r="P156" s="226"/>
      <c r="Q156" s="226"/>
      <c r="R156" s="204"/>
      <c r="T156" s="205"/>
      <c r="U156" s="201"/>
      <c r="V156" s="201"/>
      <c r="W156" s="206">
        <f>W157</f>
        <v>0</v>
      </c>
      <c r="X156" s="201"/>
      <c r="Y156" s="206">
        <f>Y157</f>
        <v>0</v>
      </c>
      <c r="Z156" s="201"/>
      <c r="AA156" s="207">
        <f>AA157</f>
        <v>0</v>
      </c>
      <c r="AR156" s="208" t="s">
        <v>84</v>
      </c>
      <c r="AT156" s="209" t="s">
        <v>75</v>
      </c>
      <c r="AU156" s="209" t="s">
        <v>84</v>
      </c>
      <c r="AY156" s="208" t="s">
        <v>167</v>
      </c>
      <c r="BK156" s="210">
        <f>BK157</f>
        <v>0</v>
      </c>
    </row>
    <row r="157" s="1" customFormat="1" ht="38.25" customHeight="1">
      <c r="B157" s="44"/>
      <c r="C157" s="214" t="s">
        <v>217</v>
      </c>
      <c r="D157" s="214" t="s">
        <v>168</v>
      </c>
      <c r="E157" s="215" t="s">
        <v>218</v>
      </c>
      <c r="F157" s="216" t="s">
        <v>219</v>
      </c>
      <c r="G157" s="216"/>
      <c r="H157" s="216"/>
      <c r="I157" s="216"/>
      <c r="J157" s="217" t="s">
        <v>203</v>
      </c>
      <c r="K157" s="218">
        <v>84.658000000000001</v>
      </c>
      <c r="L157" s="219">
        <v>0</v>
      </c>
      <c r="M157" s="220"/>
      <c r="N157" s="218">
        <f>ROUND(L157*K157,3)</f>
        <v>0</v>
      </c>
      <c r="O157" s="218"/>
      <c r="P157" s="218"/>
      <c r="Q157" s="218"/>
      <c r="R157" s="46"/>
      <c r="T157" s="221" t="s">
        <v>20</v>
      </c>
      <c r="U157" s="54" t="s">
        <v>43</v>
      </c>
      <c r="V157" s="45"/>
      <c r="W157" s="222">
        <f>V157*K157</f>
        <v>0</v>
      </c>
      <c r="X157" s="222">
        <v>0</v>
      </c>
      <c r="Y157" s="222">
        <f>X157*K157</f>
        <v>0</v>
      </c>
      <c r="Z157" s="222">
        <v>0</v>
      </c>
      <c r="AA157" s="223">
        <f>Z157*K157</f>
        <v>0</v>
      </c>
      <c r="AR157" s="20" t="s">
        <v>172</v>
      </c>
      <c r="AT157" s="20" t="s">
        <v>168</v>
      </c>
      <c r="AU157" s="20" t="s">
        <v>146</v>
      </c>
      <c r="AY157" s="20" t="s">
        <v>167</v>
      </c>
      <c r="BE157" s="136">
        <f>IF(U157="základná",N157,0)</f>
        <v>0</v>
      </c>
      <c r="BF157" s="136">
        <f>IF(U157="znížená",N157,0)</f>
        <v>0</v>
      </c>
      <c r="BG157" s="136">
        <f>IF(U157="zákl. prenesená",N157,0)</f>
        <v>0</v>
      </c>
      <c r="BH157" s="136">
        <f>IF(U157="zníž. prenesená",N157,0)</f>
        <v>0</v>
      </c>
      <c r="BI157" s="136">
        <f>IF(U157="nulová",N157,0)</f>
        <v>0</v>
      </c>
      <c r="BJ157" s="20" t="s">
        <v>146</v>
      </c>
      <c r="BK157" s="224">
        <f>ROUND(L157*K157,3)</f>
        <v>0</v>
      </c>
      <c r="BL157" s="20" t="s">
        <v>172</v>
      </c>
      <c r="BM157" s="20" t="s">
        <v>220</v>
      </c>
    </row>
    <row r="158" s="9" customFormat="1" ht="37.44" customHeight="1">
      <c r="B158" s="200"/>
      <c r="C158" s="201"/>
      <c r="D158" s="202" t="s">
        <v>122</v>
      </c>
      <c r="E158" s="202"/>
      <c r="F158" s="202"/>
      <c r="G158" s="202"/>
      <c r="H158" s="202"/>
      <c r="I158" s="202"/>
      <c r="J158" s="202"/>
      <c r="K158" s="202"/>
      <c r="L158" s="202"/>
      <c r="M158" s="202"/>
      <c r="N158" s="227">
        <f>BK158</f>
        <v>0</v>
      </c>
      <c r="O158" s="228"/>
      <c r="P158" s="228"/>
      <c r="Q158" s="228"/>
      <c r="R158" s="204"/>
      <c r="T158" s="205"/>
      <c r="U158" s="201"/>
      <c r="V158" s="201"/>
      <c r="W158" s="206">
        <f>W159+W165+W181+W183+W191+W199+W204+W239+W256+W259+W261+W266+W274+W282+W287+W289</f>
        <v>0</v>
      </c>
      <c r="X158" s="201"/>
      <c r="Y158" s="206">
        <f>Y159+Y165+Y181+Y183+Y191+Y199+Y204+Y239+Y256+Y259+Y261+Y266+Y274+Y282+Y287+Y289</f>
        <v>111.94233009983999</v>
      </c>
      <c r="Z158" s="201"/>
      <c r="AA158" s="207">
        <f>AA159+AA165+AA181+AA183+AA191+AA199+AA204+AA239+AA256+AA259+AA261+AA266+AA274+AA282+AA287+AA289</f>
        <v>2.5484999999999998</v>
      </c>
      <c r="AR158" s="208" t="s">
        <v>146</v>
      </c>
      <c r="AT158" s="209" t="s">
        <v>75</v>
      </c>
      <c r="AU158" s="209" t="s">
        <v>76</v>
      </c>
      <c r="AY158" s="208" t="s">
        <v>167</v>
      </c>
      <c r="BK158" s="210">
        <f>BK159+BK165+BK181+BK183+BK191+BK199+BK204+BK239+BK256+BK259+BK261+BK266+BK274+BK282+BK287+BK289</f>
        <v>0</v>
      </c>
    </row>
    <row r="159" s="9" customFormat="1" ht="19.92" customHeight="1">
      <c r="B159" s="200"/>
      <c r="C159" s="201"/>
      <c r="D159" s="211" t="s">
        <v>123</v>
      </c>
      <c r="E159" s="211"/>
      <c r="F159" s="211"/>
      <c r="G159" s="211"/>
      <c r="H159" s="211"/>
      <c r="I159" s="211"/>
      <c r="J159" s="211"/>
      <c r="K159" s="211"/>
      <c r="L159" s="211"/>
      <c r="M159" s="211"/>
      <c r="N159" s="212">
        <f>BK159</f>
        <v>0</v>
      </c>
      <c r="O159" s="213"/>
      <c r="P159" s="213"/>
      <c r="Q159" s="213"/>
      <c r="R159" s="204"/>
      <c r="T159" s="205"/>
      <c r="U159" s="201"/>
      <c r="V159" s="201"/>
      <c r="W159" s="206">
        <f>SUM(W160:W164)</f>
        <v>0</v>
      </c>
      <c r="X159" s="201"/>
      <c r="Y159" s="206">
        <f>SUM(Y160:Y164)</f>
        <v>10.250572248000001</v>
      </c>
      <c r="Z159" s="201"/>
      <c r="AA159" s="207">
        <f>SUM(AA160:AA164)</f>
        <v>0</v>
      </c>
      <c r="AR159" s="208" t="s">
        <v>146</v>
      </c>
      <c r="AT159" s="209" t="s">
        <v>75</v>
      </c>
      <c r="AU159" s="209" t="s">
        <v>84</v>
      </c>
      <c r="AY159" s="208" t="s">
        <v>167</v>
      </c>
      <c r="BK159" s="210">
        <f>SUM(BK160:BK164)</f>
        <v>0</v>
      </c>
    </row>
    <row r="160" s="1" customFormat="1" ht="25.5" customHeight="1">
      <c r="B160" s="44"/>
      <c r="C160" s="214" t="s">
        <v>221</v>
      </c>
      <c r="D160" s="214" t="s">
        <v>168</v>
      </c>
      <c r="E160" s="215" t="s">
        <v>222</v>
      </c>
      <c r="F160" s="216" t="s">
        <v>223</v>
      </c>
      <c r="G160" s="216"/>
      <c r="H160" s="216"/>
      <c r="I160" s="216"/>
      <c r="J160" s="217" t="s">
        <v>171</v>
      </c>
      <c r="K160" s="218">
        <v>823.5</v>
      </c>
      <c r="L160" s="219">
        <v>0</v>
      </c>
      <c r="M160" s="220"/>
      <c r="N160" s="218">
        <f>ROUND(L160*K160,3)</f>
        <v>0</v>
      </c>
      <c r="O160" s="218"/>
      <c r="P160" s="218"/>
      <c r="Q160" s="218"/>
      <c r="R160" s="46"/>
      <c r="T160" s="221" t="s">
        <v>20</v>
      </c>
      <c r="U160" s="54" t="s">
        <v>43</v>
      </c>
      <c r="V160" s="45"/>
      <c r="W160" s="222">
        <f>V160*K160</f>
        <v>0</v>
      </c>
      <c r="X160" s="222">
        <v>0.00053378400000000004</v>
      </c>
      <c r="Y160" s="222">
        <f>X160*K160</f>
        <v>0.43957112400000004</v>
      </c>
      <c r="Z160" s="222">
        <v>0</v>
      </c>
      <c r="AA160" s="223">
        <f>Z160*K160</f>
        <v>0</v>
      </c>
      <c r="AR160" s="20" t="s">
        <v>224</v>
      </c>
      <c r="AT160" s="20" t="s">
        <v>168</v>
      </c>
      <c r="AU160" s="20" t="s">
        <v>146</v>
      </c>
      <c r="AY160" s="20" t="s">
        <v>167</v>
      </c>
      <c r="BE160" s="136">
        <f>IF(U160="základná",N160,0)</f>
        <v>0</v>
      </c>
      <c r="BF160" s="136">
        <f>IF(U160="znížená",N160,0)</f>
        <v>0</v>
      </c>
      <c r="BG160" s="136">
        <f>IF(U160="zákl. prenesená",N160,0)</f>
        <v>0</v>
      </c>
      <c r="BH160" s="136">
        <f>IF(U160="zníž. prenesená",N160,0)</f>
        <v>0</v>
      </c>
      <c r="BI160" s="136">
        <f>IF(U160="nulová",N160,0)</f>
        <v>0</v>
      </c>
      <c r="BJ160" s="20" t="s">
        <v>146</v>
      </c>
      <c r="BK160" s="224">
        <f>ROUND(L160*K160,3)</f>
        <v>0</v>
      </c>
      <c r="BL160" s="20" t="s">
        <v>224</v>
      </c>
      <c r="BM160" s="20" t="s">
        <v>225</v>
      </c>
    </row>
    <row r="161" s="1" customFormat="1" ht="25.5" customHeight="1">
      <c r="B161" s="44"/>
      <c r="C161" s="229" t="s">
        <v>226</v>
      </c>
      <c r="D161" s="229" t="s">
        <v>227</v>
      </c>
      <c r="E161" s="230" t="s">
        <v>228</v>
      </c>
      <c r="F161" s="231" t="s">
        <v>229</v>
      </c>
      <c r="G161" s="231"/>
      <c r="H161" s="231"/>
      <c r="I161" s="231"/>
      <c r="J161" s="232" t="s">
        <v>171</v>
      </c>
      <c r="K161" s="233">
        <v>839.97000000000003</v>
      </c>
      <c r="L161" s="234">
        <v>0</v>
      </c>
      <c r="M161" s="235"/>
      <c r="N161" s="233">
        <f>ROUND(L161*K161,3)</f>
        <v>0</v>
      </c>
      <c r="O161" s="218"/>
      <c r="P161" s="218"/>
      <c r="Q161" s="218"/>
      <c r="R161" s="46"/>
      <c r="T161" s="221" t="s">
        <v>20</v>
      </c>
      <c r="U161" s="54" t="s">
        <v>43</v>
      </c>
      <c r="V161" s="45"/>
      <c r="W161" s="222">
        <f>V161*K161</f>
        <v>0</v>
      </c>
      <c r="X161" s="222">
        <v>0.01</v>
      </c>
      <c r="Y161" s="222">
        <f>X161*K161</f>
        <v>8.3997000000000011</v>
      </c>
      <c r="Z161" s="222">
        <v>0</v>
      </c>
      <c r="AA161" s="223">
        <f>Z161*K161</f>
        <v>0</v>
      </c>
      <c r="AR161" s="20" t="s">
        <v>230</v>
      </c>
      <c r="AT161" s="20" t="s">
        <v>227</v>
      </c>
      <c r="AU161" s="20" t="s">
        <v>146</v>
      </c>
      <c r="AY161" s="20" t="s">
        <v>167</v>
      </c>
      <c r="BE161" s="136">
        <f>IF(U161="základná",N161,0)</f>
        <v>0</v>
      </c>
      <c r="BF161" s="136">
        <f>IF(U161="znížená",N161,0)</f>
        <v>0</v>
      </c>
      <c r="BG161" s="136">
        <f>IF(U161="zákl. prenesená",N161,0)</f>
        <v>0</v>
      </c>
      <c r="BH161" s="136">
        <f>IF(U161="zníž. prenesená",N161,0)</f>
        <v>0</v>
      </c>
      <c r="BI161" s="136">
        <f>IF(U161="nulová",N161,0)</f>
        <v>0</v>
      </c>
      <c r="BJ161" s="20" t="s">
        <v>146</v>
      </c>
      <c r="BK161" s="224">
        <f>ROUND(L161*K161,3)</f>
        <v>0</v>
      </c>
      <c r="BL161" s="20" t="s">
        <v>224</v>
      </c>
      <c r="BM161" s="20" t="s">
        <v>231</v>
      </c>
    </row>
    <row r="162" s="1" customFormat="1" ht="25.5" customHeight="1">
      <c r="B162" s="44"/>
      <c r="C162" s="214" t="s">
        <v>224</v>
      </c>
      <c r="D162" s="214" t="s">
        <v>168</v>
      </c>
      <c r="E162" s="215" t="s">
        <v>232</v>
      </c>
      <c r="F162" s="216" t="s">
        <v>233</v>
      </c>
      <c r="G162" s="216"/>
      <c r="H162" s="216"/>
      <c r="I162" s="216"/>
      <c r="J162" s="217" t="s">
        <v>171</v>
      </c>
      <c r="K162" s="218">
        <v>823.5</v>
      </c>
      <c r="L162" s="219">
        <v>0</v>
      </c>
      <c r="M162" s="220"/>
      <c r="N162" s="218">
        <f>ROUND(L162*K162,3)</f>
        <v>0</v>
      </c>
      <c r="O162" s="218"/>
      <c r="P162" s="218"/>
      <c r="Q162" s="218"/>
      <c r="R162" s="46"/>
      <c r="T162" s="221" t="s">
        <v>20</v>
      </c>
      <c r="U162" s="54" t="s">
        <v>43</v>
      </c>
      <c r="V162" s="45"/>
      <c r="W162" s="222">
        <f>V162*K162</f>
        <v>0</v>
      </c>
      <c r="X162" s="222">
        <v>0.00083378399999999996</v>
      </c>
      <c r="Y162" s="222">
        <f>X162*K162</f>
        <v>0.68662112399999997</v>
      </c>
      <c r="Z162" s="222">
        <v>0</v>
      </c>
      <c r="AA162" s="223">
        <f>Z162*K162</f>
        <v>0</v>
      </c>
      <c r="AR162" s="20" t="s">
        <v>224</v>
      </c>
      <c r="AT162" s="20" t="s">
        <v>168</v>
      </c>
      <c r="AU162" s="20" t="s">
        <v>146</v>
      </c>
      <c r="AY162" s="20" t="s">
        <v>167</v>
      </c>
      <c r="BE162" s="136">
        <f>IF(U162="základná",N162,0)</f>
        <v>0</v>
      </c>
      <c r="BF162" s="136">
        <f>IF(U162="znížená",N162,0)</f>
        <v>0</v>
      </c>
      <c r="BG162" s="136">
        <f>IF(U162="zákl. prenesená",N162,0)</f>
        <v>0</v>
      </c>
      <c r="BH162" s="136">
        <f>IF(U162="zníž. prenesená",N162,0)</f>
        <v>0</v>
      </c>
      <c r="BI162" s="136">
        <f>IF(U162="nulová",N162,0)</f>
        <v>0</v>
      </c>
      <c r="BJ162" s="20" t="s">
        <v>146</v>
      </c>
      <c r="BK162" s="224">
        <f>ROUND(L162*K162,3)</f>
        <v>0</v>
      </c>
      <c r="BL162" s="20" t="s">
        <v>224</v>
      </c>
      <c r="BM162" s="20" t="s">
        <v>234</v>
      </c>
    </row>
    <row r="163" s="1" customFormat="1" ht="16.5" customHeight="1">
      <c r="B163" s="44"/>
      <c r="C163" s="229" t="s">
        <v>235</v>
      </c>
      <c r="D163" s="229" t="s">
        <v>227</v>
      </c>
      <c r="E163" s="230" t="s">
        <v>236</v>
      </c>
      <c r="F163" s="231" t="s">
        <v>237</v>
      </c>
      <c r="G163" s="231"/>
      <c r="H163" s="231"/>
      <c r="I163" s="231"/>
      <c r="J163" s="232" t="s">
        <v>171</v>
      </c>
      <c r="K163" s="233">
        <v>905.85000000000002</v>
      </c>
      <c r="L163" s="234">
        <v>0</v>
      </c>
      <c r="M163" s="235"/>
      <c r="N163" s="233">
        <f>ROUND(L163*K163,3)</f>
        <v>0</v>
      </c>
      <c r="O163" s="218"/>
      <c r="P163" s="218"/>
      <c r="Q163" s="218"/>
      <c r="R163" s="46"/>
      <c r="T163" s="221" t="s">
        <v>20</v>
      </c>
      <c r="U163" s="54" t="s">
        <v>43</v>
      </c>
      <c r="V163" s="45"/>
      <c r="W163" s="222">
        <f>V163*K163</f>
        <v>0</v>
      </c>
      <c r="X163" s="222">
        <v>0.00080000000000000004</v>
      </c>
      <c r="Y163" s="222">
        <f>X163*K163</f>
        <v>0.7246800000000001</v>
      </c>
      <c r="Z163" s="222">
        <v>0</v>
      </c>
      <c r="AA163" s="223">
        <f>Z163*K163</f>
        <v>0</v>
      </c>
      <c r="AR163" s="20" t="s">
        <v>230</v>
      </c>
      <c r="AT163" s="20" t="s">
        <v>227</v>
      </c>
      <c r="AU163" s="20" t="s">
        <v>146</v>
      </c>
      <c r="AY163" s="20" t="s">
        <v>167</v>
      </c>
      <c r="BE163" s="136">
        <f>IF(U163="základná",N163,0)</f>
        <v>0</v>
      </c>
      <c r="BF163" s="136">
        <f>IF(U163="znížená",N163,0)</f>
        <v>0</v>
      </c>
      <c r="BG163" s="136">
        <f>IF(U163="zákl. prenesená",N163,0)</f>
        <v>0</v>
      </c>
      <c r="BH163" s="136">
        <f>IF(U163="zníž. prenesená",N163,0)</f>
        <v>0</v>
      </c>
      <c r="BI163" s="136">
        <f>IF(U163="nulová",N163,0)</f>
        <v>0</v>
      </c>
      <c r="BJ163" s="20" t="s">
        <v>146</v>
      </c>
      <c r="BK163" s="224">
        <f>ROUND(L163*K163,3)</f>
        <v>0</v>
      </c>
      <c r="BL163" s="20" t="s">
        <v>224</v>
      </c>
      <c r="BM163" s="20" t="s">
        <v>238</v>
      </c>
    </row>
    <row r="164" s="1" customFormat="1" ht="25.5" customHeight="1">
      <c r="B164" s="44"/>
      <c r="C164" s="214" t="s">
        <v>239</v>
      </c>
      <c r="D164" s="214" t="s">
        <v>168</v>
      </c>
      <c r="E164" s="215" t="s">
        <v>240</v>
      </c>
      <c r="F164" s="216" t="s">
        <v>241</v>
      </c>
      <c r="G164" s="216"/>
      <c r="H164" s="216"/>
      <c r="I164" s="216"/>
      <c r="J164" s="217" t="s">
        <v>203</v>
      </c>
      <c r="K164" s="218">
        <v>10.250999999999999</v>
      </c>
      <c r="L164" s="219">
        <v>0</v>
      </c>
      <c r="M164" s="220"/>
      <c r="N164" s="218">
        <f>ROUND(L164*K164,3)</f>
        <v>0</v>
      </c>
      <c r="O164" s="218"/>
      <c r="P164" s="218"/>
      <c r="Q164" s="218"/>
      <c r="R164" s="46"/>
      <c r="T164" s="221" t="s">
        <v>20</v>
      </c>
      <c r="U164" s="54" t="s">
        <v>43</v>
      </c>
      <c r="V164" s="45"/>
      <c r="W164" s="222">
        <f>V164*K164</f>
        <v>0</v>
      </c>
      <c r="X164" s="222">
        <v>0</v>
      </c>
      <c r="Y164" s="222">
        <f>X164*K164</f>
        <v>0</v>
      </c>
      <c r="Z164" s="222">
        <v>0</v>
      </c>
      <c r="AA164" s="223">
        <f>Z164*K164</f>
        <v>0</v>
      </c>
      <c r="AR164" s="20" t="s">
        <v>224</v>
      </c>
      <c r="AT164" s="20" t="s">
        <v>168</v>
      </c>
      <c r="AU164" s="20" t="s">
        <v>146</v>
      </c>
      <c r="AY164" s="20" t="s">
        <v>167</v>
      </c>
      <c r="BE164" s="136">
        <f>IF(U164="základná",N164,0)</f>
        <v>0</v>
      </c>
      <c r="BF164" s="136">
        <f>IF(U164="znížená",N164,0)</f>
        <v>0</v>
      </c>
      <c r="BG164" s="136">
        <f>IF(U164="zákl. prenesená",N164,0)</f>
        <v>0</v>
      </c>
      <c r="BH164" s="136">
        <f>IF(U164="zníž. prenesená",N164,0)</f>
        <v>0</v>
      </c>
      <c r="BI164" s="136">
        <f>IF(U164="nulová",N164,0)</f>
        <v>0</v>
      </c>
      <c r="BJ164" s="20" t="s">
        <v>146</v>
      </c>
      <c r="BK164" s="224">
        <f>ROUND(L164*K164,3)</f>
        <v>0</v>
      </c>
      <c r="BL164" s="20" t="s">
        <v>224</v>
      </c>
      <c r="BM164" s="20" t="s">
        <v>242</v>
      </c>
    </row>
    <row r="165" s="9" customFormat="1" ht="29.88" customHeight="1">
      <c r="B165" s="200"/>
      <c r="C165" s="201"/>
      <c r="D165" s="211" t="s">
        <v>124</v>
      </c>
      <c r="E165" s="211"/>
      <c r="F165" s="211"/>
      <c r="G165" s="211"/>
      <c r="H165" s="211"/>
      <c r="I165" s="211"/>
      <c r="J165" s="211"/>
      <c r="K165" s="211"/>
      <c r="L165" s="211"/>
      <c r="M165" s="211"/>
      <c r="N165" s="225">
        <f>BK165</f>
        <v>0</v>
      </c>
      <c r="O165" s="226"/>
      <c r="P165" s="226"/>
      <c r="Q165" s="226"/>
      <c r="R165" s="204"/>
      <c r="T165" s="205"/>
      <c r="U165" s="201"/>
      <c r="V165" s="201"/>
      <c r="W165" s="206">
        <f>SUM(W166:W180)</f>
        <v>0</v>
      </c>
      <c r="X165" s="201"/>
      <c r="Y165" s="206">
        <f>SUM(Y166:Y180)</f>
        <v>0.17756058279999998</v>
      </c>
      <c r="Z165" s="201"/>
      <c r="AA165" s="207">
        <f>SUM(AA166:AA180)</f>
        <v>0</v>
      </c>
      <c r="AR165" s="208" t="s">
        <v>146</v>
      </c>
      <c r="AT165" s="209" t="s">
        <v>75</v>
      </c>
      <c r="AU165" s="209" t="s">
        <v>84</v>
      </c>
      <c r="AY165" s="208" t="s">
        <v>167</v>
      </c>
      <c r="BK165" s="210">
        <f>SUM(BK166:BK180)</f>
        <v>0</v>
      </c>
    </row>
    <row r="166" s="1" customFormat="1" ht="38.25" customHeight="1">
      <c r="B166" s="44"/>
      <c r="C166" s="214" t="s">
        <v>243</v>
      </c>
      <c r="D166" s="214" t="s">
        <v>168</v>
      </c>
      <c r="E166" s="215" t="s">
        <v>244</v>
      </c>
      <c r="F166" s="216" t="s">
        <v>245</v>
      </c>
      <c r="G166" s="216"/>
      <c r="H166" s="216"/>
      <c r="I166" s="216"/>
      <c r="J166" s="217" t="s">
        <v>246</v>
      </c>
      <c r="K166" s="218">
        <v>12</v>
      </c>
      <c r="L166" s="219">
        <v>0</v>
      </c>
      <c r="M166" s="220"/>
      <c r="N166" s="218">
        <f>ROUND(L166*K166,3)</f>
        <v>0</v>
      </c>
      <c r="O166" s="218"/>
      <c r="P166" s="218"/>
      <c r="Q166" s="218"/>
      <c r="R166" s="46"/>
      <c r="T166" s="221" t="s">
        <v>20</v>
      </c>
      <c r="U166" s="54" t="s">
        <v>43</v>
      </c>
      <c r="V166" s="45"/>
      <c r="W166" s="222">
        <f>V166*K166</f>
        <v>0</v>
      </c>
      <c r="X166" s="222">
        <v>0.0057775841999999997</v>
      </c>
      <c r="Y166" s="222">
        <f>X166*K166</f>
        <v>0.069331010400000004</v>
      </c>
      <c r="Z166" s="222">
        <v>0</v>
      </c>
      <c r="AA166" s="223">
        <f>Z166*K166</f>
        <v>0</v>
      </c>
      <c r="AR166" s="20" t="s">
        <v>224</v>
      </c>
      <c r="AT166" s="20" t="s">
        <v>168</v>
      </c>
      <c r="AU166" s="20" t="s">
        <v>146</v>
      </c>
      <c r="AY166" s="20" t="s">
        <v>167</v>
      </c>
      <c r="BE166" s="136">
        <f>IF(U166="základná",N166,0)</f>
        <v>0</v>
      </c>
      <c r="BF166" s="136">
        <f>IF(U166="znížená",N166,0)</f>
        <v>0</v>
      </c>
      <c r="BG166" s="136">
        <f>IF(U166="zákl. prenesená",N166,0)</f>
        <v>0</v>
      </c>
      <c r="BH166" s="136">
        <f>IF(U166="zníž. prenesená",N166,0)</f>
        <v>0</v>
      </c>
      <c r="BI166" s="136">
        <f>IF(U166="nulová",N166,0)</f>
        <v>0</v>
      </c>
      <c r="BJ166" s="20" t="s">
        <v>146</v>
      </c>
      <c r="BK166" s="224">
        <f>ROUND(L166*K166,3)</f>
        <v>0</v>
      </c>
      <c r="BL166" s="20" t="s">
        <v>224</v>
      </c>
      <c r="BM166" s="20" t="s">
        <v>247</v>
      </c>
    </row>
    <row r="167" s="1" customFormat="1" ht="38.25" customHeight="1">
      <c r="B167" s="44"/>
      <c r="C167" s="214" t="s">
        <v>10</v>
      </c>
      <c r="D167" s="214" t="s">
        <v>168</v>
      </c>
      <c r="E167" s="215" t="s">
        <v>248</v>
      </c>
      <c r="F167" s="216" t="s">
        <v>249</v>
      </c>
      <c r="G167" s="216"/>
      <c r="H167" s="216"/>
      <c r="I167" s="216"/>
      <c r="J167" s="217" t="s">
        <v>246</v>
      </c>
      <c r="K167" s="218">
        <v>6</v>
      </c>
      <c r="L167" s="219">
        <v>0</v>
      </c>
      <c r="M167" s="220"/>
      <c r="N167" s="218">
        <f>ROUND(L167*K167,3)</f>
        <v>0</v>
      </c>
      <c r="O167" s="218"/>
      <c r="P167" s="218"/>
      <c r="Q167" s="218"/>
      <c r="R167" s="46"/>
      <c r="T167" s="221" t="s">
        <v>20</v>
      </c>
      <c r="U167" s="54" t="s">
        <v>43</v>
      </c>
      <c r="V167" s="45"/>
      <c r="W167" s="222">
        <f>V167*K167</f>
        <v>0</v>
      </c>
      <c r="X167" s="222">
        <v>0.0066263184000000001</v>
      </c>
      <c r="Y167" s="222">
        <f>X167*K167</f>
        <v>0.039757910399999999</v>
      </c>
      <c r="Z167" s="222">
        <v>0</v>
      </c>
      <c r="AA167" s="223">
        <f>Z167*K167</f>
        <v>0</v>
      </c>
      <c r="AR167" s="20" t="s">
        <v>224</v>
      </c>
      <c r="AT167" s="20" t="s">
        <v>168</v>
      </c>
      <c r="AU167" s="20" t="s">
        <v>146</v>
      </c>
      <c r="AY167" s="20" t="s">
        <v>167</v>
      </c>
      <c r="BE167" s="136">
        <f>IF(U167="základná",N167,0)</f>
        <v>0</v>
      </c>
      <c r="BF167" s="136">
        <f>IF(U167="znížená",N167,0)</f>
        <v>0</v>
      </c>
      <c r="BG167" s="136">
        <f>IF(U167="zákl. prenesená",N167,0)</f>
        <v>0</v>
      </c>
      <c r="BH167" s="136">
        <f>IF(U167="zníž. prenesená",N167,0)</f>
        <v>0</v>
      </c>
      <c r="BI167" s="136">
        <f>IF(U167="nulová",N167,0)</f>
        <v>0</v>
      </c>
      <c r="BJ167" s="20" t="s">
        <v>146</v>
      </c>
      <c r="BK167" s="224">
        <f>ROUND(L167*K167,3)</f>
        <v>0</v>
      </c>
      <c r="BL167" s="20" t="s">
        <v>224</v>
      </c>
      <c r="BM167" s="20" t="s">
        <v>250</v>
      </c>
    </row>
    <row r="168" s="1" customFormat="1" ht="38.25" customHeight="1">
      <c r="B168" s="44"/>
      <c r="C168" s="214" t="s">
        <v>251</v>
      </c>
      <c r="D168" s="214" t="s">
        <v>168</v>
      </c>
      <c r="E168" s="215" t="s">
        <v>252</v>
      </c>
      <c r="F168" s="216" t="s">
        <v>253</v>
      </c>
      <c r="G168" s="216"/>
      <c r="H168" s="216"/>
      <c r="I168" s="216"/>
      <c r="J168" s="217" t="s">
        <v>246</v>
      </c>
      <c r="K168" s="218">
        <v>6</v>
      </c>
      <c r="L168" s="219">
        <v>0</v>
      </c>
      <c r="M168" s="220"/>
      <c r="N168" s="218">
        <f>ROUND(L168*K168,3)</f>
        <v>0</v>
      </c>
      <c r="O168" s="218"/>
      <c r="P168" s="218"/>
      <c r="Q168" s="218"/>
      <c r="R168" s="46"/>
      <c r="T168" s="221" t="s">
        <v>20</v>
      </c>
      <c r="U168" s="54" t="s">
        <v>43</v>
      </c>
      <c r="V168" s="45"/>
      <c r="W168" s="222">
        <f>V168*K168</f>
        <v>0</v>
      </c>
      <c r="X168" s="222">
        <v>0.0081170770000000003</v>
      </c>
      <c r="Y168" s="222">
        <f>X168*K168</f>
        <v>0.048702462000000002</v>
      </c>
      <c r="Z168" s="222">
        <v>0</v>
      </c>
      <c r="AA168" s="223">
        <f>Z168*K168</f>
        <v>0</v>
      </c>
      <c r="AR168" s="20" t="s">
        <v>224</v>
      </c>
      <c r="AT168" s="20" t="s">
        <v>168</v>
      </c>
      <c r="AU168" s="20" t="s">
        <v>146</v>
      </c>
      <c r="AY168" s="20" t="s">
        <v>167</v>
      </c>
      <c r="BE168" s="136">
        <f>IF(U168="základná",N168,0)</f>
        <v>0</v>
      </c>
      <c r="BF168" s="136">
        <f>IF(U168="znížená",N168,0)</f>
        <v>0</v>
      </c>
      <c r="BG168" s="136">
        <f>IF(U168="zákl. prenesená",N168,0)</f>
        <v>0</v>
      </c>
      <c r="BH168" s="136">
        <f>IF(U168="zníž. prenesená",N168,0)</f>
        <v>0</v>
      </c>
      <c r="BI168" s="136">
        <f>IF(U168="nulová",N168,0)</f>
        <v>0</v>
      </c>
      <c r="BJ168" s="20" t="s">
        <v>146</v>
      </c>
      <c r="BK168" s="224">
        <f>ROUND(L168*K168,3)</f>
        <v>0</v>
      </c>
      <c r="BL168" s="20" t="s">
        <v>224</v>
      </c>
      <c r="BM168" s="20" t="s">
        <v>254</v>
      </c>
    </row>
    <row r="169" s="1" customFormat="1" ht="38.25" customHeight="1">
      <c r="B169" s="44"/>
      <c r="C169" s="214" t="s">
        <v>255</v>
      </c>
      <c r="D169" s="214" t="s">
        <v>168</v>
      </c>
      <c r="E169" s="215" t="s">
        <v>256</v>
      </c>
      <c r="F169" s="216" t="s">
        <v>257</v>
      </c>
      <c r="G169" s="216"/>
      <c r="H169" s="216"/>
      <c r="I169" s="216"/>
      <c r="J169" s="217" t="s">
        <v>258</v>
      </c>
      <c r="K169" s="218">
        <v>2</v>
      </c>
      <c r="L169" s="219">
        <v>0</v>
      </c>
      <c r="M169" s="220"/>
      <c r="N169" s="218">
        <f>ROUND(L169*K169,3)</f>
        <v>0</v>
      </c>
      <c r="O169" s="218"/>
      <c r="P169" s="218"/>
      <c r="Q169" s="218"/>
      <c r="R169" s="46"/>
      <c r="T169" s="221" t="s">
        <v>20</v>
      </c>
      <c r="U169" s="54" t="s">
        <v>43</v>
      </c>
      <c r="V169" s="45"/>
      <c r="W169" s="222">
        <f>V169*K169</f>
        <v>0</v>
      </c>
      <c r="X169" s="222">
        <v>0.0093445999999999998</v>
      </c>
      <c r="Y169" s="222">
        <f>X169*K169</f>
        <v>0.0186892</v>
      </c>
      <c r="Z169" s="222">
        <v>0</v>
      </c>
      <c r="AA169" s="223">
        <f>Z169*K169</f>
        <v>0</v>
      </c>
      <c r="AR169" s="20" t="s">
        <v>224</v>
      </c>
      <c r="AT169" s="20" t="s">
        <v>168</v>
      </c>
      <c r="AU169" s="20" t="s">
        <v>146</v>
      </c>
      <c r="AY169" s="20" t="s">
        <v>167</v>
      </c>
      <c r="BE169" s="136">
        <f>IF(U169="základná",N169,0)</f>
        <v>0</v>
      </c>
      <c r="BF169" s="136">
        <f>IF(U169="znížená",N169,0)</f>
        <v>0</v>
      </c>
      <c r="BG169" s="136">
        <f>IF(U169="zákl. prenesená",N169,0)</f>
        <v>0</v>
      </c>
      <c r="BH169" s="136">
        <f>IF(U169="zníž. prenesená",N169,0)</f>
        <v>0</v>
      </c>
      <c r="BI169" s="136">
        <f>IF(U169="nulová",N169,0)</f>
        <v>0</v>
      </c>
      <c r="BJ169" s="20" t="s">
        <v>146</v>
      </c>
      <c r="BK169" s="224">
        <f>ROUND(L169*K169,3)</f>
        <v>0</v>
      </c>
      <c r="BL169" s="20" t="s">
        <v>224</v>
      </c>
      <c r="BM169" s="20" t="s">
        <v>259</v>
      </c>
    </row>
    <row r="170" s="1" customFormat="1" ht="38.25" customHeight="1">
      <c r="B170" s="44"/>
      <c r="C170" s="214" t="s">
        <v>260</v>
      </c>
      <c r="D170" s="214" t="s">
        <v>168</v>
      </c>
      <c r="E170" s="215" t="s">
        <v>261</v>
      </c>
      <c r="F170" s="216" t="s">
        <v>262</v>
      </c>
      <c r="G170" s="216"/>
      <c r="H170" s="216"/>
      <c r="I170" s="216"/>
      <c r="J170" s="217" t="s">
        <v>263</v>
      </c>
      <c r="K170" s="218">
        <v>2</v>
      </c>
      <c r="L170" s="219">
        <v>0</v>
      </c>
      <c r="M170" s="220"/>
      <c r="N170" s="218">
        <f>ROUND(L170*K170,3)</f>
        <v>0</v>
      </c>
      <c r="O170" s="218"/>
      <c r="P170" s="218"/>
      <c r="Q170" s="218"/>
      <c r="R170" s="46"/>
      <c r="T170" s="221" t="s">
        <v>20</v>
      </c>
      <c r="U170" s="54" t="s">
        <v>43</v>
      </c>
      <c r="V170" s="45"/>
      <c r="W170" s="222">
        <f>V170*K170</f>
        <v>0</v>
      </c>
      <c r="X170" s="222">
        <v>0</v>
      </c>
      <c r="Y170" s="222">
        <f>X170*K170</f>
        <v>0</v>
      </c>
      <c r="Z170" s="222">
        <v>0</v>
      </c>
      <c r="AA170" s="223">
        <f>Z170*K170</f>
        <v>0</v>
      </c>
      <c r="AR170" s="20" t="s">
        <v>224</v>
      </c>
      <c r="AT170" s="20" t="s">
        <v>168</v>
      </c>
      <c r="AU170" s="20" t="s">
        <v>146</v>
      </c>
      <c r="AY170" s="20" t="s">
        <v>167</v>
      </c>
      <c r="BE170" s="136">
        <f>IF(U170="základná",N170,0)</f>
        <v>0</v>
      </c>
      <c r="BF170" s="136">
        <f>IF(U170="znížená",N170,0)</f>
        <v>0</v>
      </c>
      <c r="BG170" s="136">
        <f>IF(U170="zákl. prenesená",N170,0)</f>
        <v>0</v>
      </c>
      <c r="BH170" s="136">
        <f>IF(U170="zníž. prenesená",N170,0)</f>
        <v>0</v>
      </c>
      <c r="BI170" s="136">
        <f>IF(U170="nulová",N170,0)</f>
        <v>0</v>
      </c>
      <c r="BJ170" s="20" t="s">
        <v>146</v>
      </c>
      <c r="BK170" s="224">
        <f>ROUND(L170*K170,3)</f>
        <v>0</v>
      </c>
      <c r="BL170" s="20" t="s">
        <v>224</v>
      </c>
      <c r="BM170" s="20" t="s">
        <v>264</v>
      </c>
    </row>
    <row r="171" s="1" customFormat="1" ht="38.25" customHeight="1">
      <c r="B171" s="44"/>
      <c r="C171" s="214" t="s">
        <v>265</v>
      </c>
      <c r="D171" s="214" t="s">
        <v>168</v>
      </c>
      <c r="E171" s="215" t="s">
        <v>266</v>
      </c>
      <c r="F171" s="216" t="s">
        <v>267</v>
      </c>
      <c r="G171" s="216"/>
      <c r="H171" s="216"/>
      <c r="I171" s="216"/>
      <c r="J171" s="217" t="s">
        <v>263</v>
      </c>
      <c r="K171" s="218">
        <v>1</v>
      </c>
      <c r="L171" s="219">
        <v>0</v>
      </c>
      <c r="M171" s="220"/>
      <c r="N171" s="218">
        <f>ROUND(L171*K171,3)</f>
        <v>0</v>
      </c>
      <c r="O171" s="218"/>
      <c r="P171" s="218"/>
      <c r="Q171" s="218"/>
      <c r="R171" s="46"/>
      <c r="T171" s="221" t="s">
        <v>20</v>
      </c>
      <c r="U171" s="54" t="s">
        <v>43</v>
      </c>
      <c r="V171" s="45"/>
      <c r="W171" s="222">
        <f>V171*K171</f>
        <v>0</v>
      </c>
      <c r="X171" s="222">
        <v>0</v>
      </c>
      <c r="Y171" s="222">
        <f>X171*K171</f>
        <v>0</v>
      </c>
      <c r="Z171" s="222">
        <v>0</v>
      </c>
      <c r="AA171" s="223">
        <f>Z171*K171</f>
        <v>0</v>
      </c>
      <c r="AR171" s="20" t="s">
        <v>224</v>
      </c>
      <c r="AT171" s="20" t="s">
        <v>168</v>
      </c>
      <c r="AU171" s="20" t="s">
        <v>146</v>
      </c>
      <c r="AY171" s="20" t="s">
        <v>167</v>
      </c>
      <c r="BE171" s="136">
        <f>IF(U171="základná",N171,0)</f>
        <v>0</v>
      </c>
      <c r="BF171" s="136">
        <f>IF(U171="znížená",N171,0)</f>
        <v>0</v>
      </c>
      <c r="BG171" s="136">
        <f>IF(U171="zákl. prenesená",N171,0)</f>
        <v>0</v>
      </c>
      <c r="BH171" s="136">
        <f>IF(U171="zníž. prenesená",N171,0)</f>
        <v>0</v>
      </c>
      <c r="BI171" s="136">
        <f>IF(U171="nulová",N171,0)</f>
        <v>0</v>
      </c>
      <c r="BJ171" s="20" t="s">
        <v>146</v>
      </c>
      <c r="BK171" s="224">
        <f>ROUND(L171*K171,3)</f>
        <v>0</v>
      </c>
      <c r="BL171" s="20" t="s">
        <v>224</v>
      </c>
      <c r="BM171" s="20" t="s">
        <v>268</v>
      </c>
    </row>
    <row r="172" s="1" customFormat="1" ht="25.5" customHeight="1">
      <c r="B172" s="44"/>
      <c r="C172" s="214" t="s">
        <v>269</v>
      </c>
      <c r="D172" s="214" t="s">
        <v>168</v>
      </c>
      <c r="E172" s="215" t="s">
        <v>270</v>
      </c>
      <c r="F172" s="216" t="s">
        <v>271</v>
      </c>
      <c r="G172" s="216"/>
      <c r="H172" s="216"/>
      <c r="I172" s="216"/>
      <c r="J172" s="217" t="s">
        <v>246</v>
      </c>
      <c r="K172" s="218">
        <v>26</v>
      </c>
      <c r="L172" s="219">
        <v>0</v>
      </c>
      <c r="M172" s="220"/>
      <c r="N172" s="218">
        <f>ROUND(L172*K172,3)</f>
        <v>0</v>
      </c>
      <c r="O172" s="218"/>
      <c r="P172" s="218"/>
      <c r="Q172" s="218"/>
      <c r="R172" s="46"/>
      <c r="T172" s="221" t="s">
        <v>20</v>
      </c>
      <c r="U172" s="54" t="s">
        <v>43</v>
      </c>
      <c r="V172" s="45"/>
      <c r="W172" s="222">
        <f>V172*K172</f>
        <v>0</v>
      </c>
      <c r="X172" s="222">
        <v>0</v>
      </c>
      <c r="Y172" s="222">
        <f>X172*K172</f>
        <v>0</v>
      </c>
      <c r="Z172" s="222">
        <v>0</v>
      </c>
      <c r="AA172" s="223">
        <f>Z172*K172</f>
        <v>0</v>
      </c>
      <c r="AR172" s="20" t="s">
        <v>224</v>
      </c>
      <c r="AT172" s="20" t="s">
        <v>168</v>
      </c>
      <c r="AU172" s="20" t="s">
        <v>146</v>
      </c>
      <c r="AY172" s="20" t="s">
        <v>167</v>
      </c>
      <c r="BE172" s="136">
        <f>IF(U172="základná",N172,0)</f>
        <v>0</v>
      </c>
      <c r="BF172" s="136">
        <f>IF(U172="znížená",N172,0)</f>
        <v>0</v>
      </c>
      <c r="BG172" s="136">
        <f>IF(U172="zákl. prenesená",N172,0)</f>
        <v>0</v>
      </c>
      <c r="BH172" s="136">
        <f>IF(U172="zníž. prenesená",N172,0)</f>
        <v>0</v>
      </c>
      <c r="BI172" s="136">
        <f>IF(U172="nulová",N172,0)</f>
        <v>0</v>
      </c>
      <c r="BJ172" s="20" t="s">
        <v>146</v>
      </c>
      <c r="BK172" s="224">
        <f>ROUND(L172*K172,3)</f>
        <v>0</v>
      </c>
      <c r="BL172" s="20" t="s">
        <v>224</v>
      </c>
      <c r="BM172" s="20" t="s">
        <v>272</v>
      </c>
    </row>
    <row r="173" s="1" customFormat="1" ht="25.5" customHeight="1">
      <c r="B173" s="44"/>
      <c r="C173" s="214" t="s">
        <v>273</v>
      </c>
      <c r="D173" s="214" t="s">
        <v>168</v>
      </c>
      <c r="E173" s="215" t="s">
        <v>274</v>
      </c>
      <c r="F173" s="216" t="s">
        <v>275</v>
      </c>
      <c r="G173" s="216"/>
      <c r="H173" s="216"/>
      <c r="I173" s="216"/>
      <c r="J173" s="217" t="s">
        <v>263</v>
      </c>
      <c r="K173" s="218">
        <v>1</v>
      </c>
      <c r="L173" s="219">
        <v>0</v>
      </c>
      <c r="M173" s="220"/>
      <c r="N173" s="218">
        <f>ROUND(L173*K173,3)</f>
        <v>0</v>
      </c>
      <c r="O173" s="218"/>
      <c r="P173" s="218"/>
      <c r="Q173" s="218"/>
      <c r="R173" s="46"/>
      <c r="T173" s="221" t="s">
        <v>20</v>
      </c>
      <c r="U173" s="54" t="s">
        <v>43</v>
      </c>
      <c r="V173" s="45"/>
      <c r="W173" s="222">
        <f>V173*K173</f>
        <v>0</v>
      </c>
      <c r="X173" s="222">
        <v>0</v>
      </c>
      <c r="Y173" s="222">
        <f>X173*K173</f>
        <v>0</v>
      </c>
      <c r="Z173" s="222">
        <v>0</v>
      </c>
      <c r="AA173" s="223">
        <f>Z173*K173</f>
        <v>0</v>
      </c>
      <c r="AR173" s="20" t="s">
        <v>224</v>
      </c>
      <c r="AT173" s="20" t="s">
        <v>168</v>
      </c>
      <c r="AU173" s="20" t="s">
        <v>146</v>
      </c>
      <c r="AY173" s="20" t="s">
        <v>167</v>
      </c>
      <c r="BE173" s="136">
        <f>IF(U173="základná",N173,0)</f>
        <v>0</v>
      </c>
      <c r="BF173" s="136">
        <f>IF(U173="znížená",N173,0)</f>
        <v>0</v>
      </c>
      <c r="BG173" s="136">
        <f>IF(U173="zákl. prenesená",N173,0)</f>
        <v>0</v>
      </c>
      <c r="BH173" s="136">
        <f>IF(U173="zníž. prenesená",N173,0)</f>
        <v>0</v>
      </c>
      <c r="BI173" s="136">
        <f>IF(U173="nulová",N173,0)</f>
        <v>0</v>
      </c>
      <c r="BJ173" s="20" t="s">
        <v>146</v>
      </c>
      <c r="BK173" s="224">
        <f>ROUND(L173*K173,3)</f>
        <v>0</v>
      </c>
      <c r="BL173" s="20" t="s">
        <v>224</v>
      </c>
      <c r="BM173" s="20" t="s">
        <v>276</v>
      </c>
    </row>
    <row r="174" s="1" customFormat="1" ht="38.25" customHeight="1">
      <c r="B174" s="44"/>
      <c r="C174" s="214" t="s">
        <v>277</v>
      </c>
      <c r="D174" s="214" t="s">
        <v>168</v>
      </c>
      <c r="E174" s="215" t="s">
        <v>278</v>
      </c>
      <c r="F174" s="216" t="s">
        <v>279</v>
      </c>
      <c r="G174" s="216"/>
      <c r="H174" s="216"/>
      <c r="I174" s="216"/>
      <c r="J174" s="217" t="s">
        <v>258</v>
      </c>
      <c r="K174" s="218">
        <v>3</v>
      </c>
      <c r="L174" s="219">
        <v>0</v>
      </c>
      <c r="M174" s="220"/>
      <c r="N174" s="218">
        <f>ROUND(L174*K174,3)</f>
        <v>0</v>
      </c>
      <c r="O174" s="218"/>
      <c r="P174" s="218"/>
      <c r="Q174" s="218"/>
      <c r="R174" s="46"/>
      <c r="T174" s="221" t="s">
        <v>20</v>
      </c>
      <c r="U174" s="54" t="s">
        <v>43</v>
      </c>
      <c r="V174" s="45"/>
      <c r="W174" s="222">
        <f>V174*K174</f>
        <v>0</v>
      </c>
      <c r="X174" s="222">
        <v>6.9999999999999994E-05</v>
      </c>
      <c r="Y174" s="222">
        <f>X174*K174</f>
        <v>0.00020999999999999998</v>
      </c>
      <c r="Z174" s="222">
        <v>0</v>
      </c>
      <c r="AA174" s="223">
        <f>Z174*K174</f>
        <v>0</v>
      </c>
      <c r="AR174" s="20" t="s">
        <v>224</v>
      </c>
      <c r="AT174" s="20" t="s">
        <v>168</v>
      </c>
      <c r="AU174" s="20" t="s">
        <v>146</v>
      </c>
      <c r="AY174" s="20" t="s">
        <v>167</v>
      </c>
      <c r="BE174" s="136">
        <f>IF(U174="základná",N174,0)</f>
        <v>0</v>
      </c>
      <c r="BF174" s="136">
        <f>IF(U174="znížená",N174,0)</f>
        <v>0</v>
      </c>
      <c r="BG174" s="136">
        <f>IF(U174="zákl. prenesená",N174,0)</f>
        <v>0</v>
      </c>
      <c r="BH174" s="136">
        <f>IF(U174="zníž. prenesená",N174,0)</f>
        <v>0</v>
      </c>
      <c r="BI174" s="136">
        <f>IF(U174="nulová",N174,0)</f>
        <v>0</v>
      </c>
      <c r="BJ174" s="20" t="s">
        <v>146</v>
      </c>
      <c r="BK174" s="224">
        <f>ROUND(L174*K174,3)</f>
        <v>0</v>
      </c>
      <c r="BL174" s="20" t="s">
        <v>224</v>
      </c>
      <c r="BM174" s="20" t="s">
        <v>280</v>
      </c>
    </row>
    <row r="175" s="1" customFormat="1" ht="38.25" customHeight="1">
      <c r="B175" s="44"/>
      <c r="C175" s="229" t="s">
        <v>281</v>
      </c>
      <c r="D175" s="229" t="s">
        <v>227</v>
      </c>
      <c r="E175" s="230" t="s">
        <v>282</v>
      </c>
      <c r="F175" s="231" t="s">
        <v>283</v>
      </c>
      <c r="G175" s="231"/>
      <c r="H175" s="231"/>
      <c r="I175" s="231"/>
      <c r="J175" s="232" t="s">
        <v>263</v>
      </c>
      <c r="K175" s="233">
        <v>3</v>
      </c>
      <c r="L175" s="234">
        <v>0</v>
      </c>
      <c r="M175" s="235"/>
      <c r="N175" s="233">
        <f>ROUND(L175*K175,3)</f>
        <v>0</v>
      </c>
      <c r="O175" s="218"/>
      <c r="P175" s="218"/>
      <c r="Q175" s="218"/>
      <c r="R175" s="46"/>
      <c r="T175" s="221" t="s">
        <v>20</v>
      </c>
      <c r="U175" s="54" t="s">
        <v>43</v>
      </c>
      <c r="V175" s="45"/>
      <c r="W175" s="222">
        <f>V175*K175</f>
        <v>0</v>
      </c>
      <c r="X175" s="222">
        <v>0</v>
      </c>
      <c r="Y175" s="222">
        <f>X175*K175</f>
        <v>0</v>
      </c>
      <c r="Z175" s="222">
        <v>0</v>
      </c>
      <c r="AA175" s="223">
        <f>Z175*K175</f>
        <v>0</v>
      </c>
      <c r="AR175" s="20" t="s">
        <v>230</v>
      </c>
      <c r="AT175" s="20" t="s">
        <v>227</v>
      </c>
      <c r="AU175" s="20" t="s">
        <v>146</v>
      </c>
      <c r="AY175" s="20" t="s">
        <v>167</v>
      </c>
      <c r="BE175" s="136">
        <f>IF(U175="základná",N175,0)</f>
        <v>0</v>
      </c>
      <c r="BF175" s="136">
        <f>IF(U175="znížená",N175,0)</f>
        <v>0</v>
      </c>
      <c r="BG175" s="136">
        <f>IF(U175="zákl. prenesená",N175,0)</f>
        <v>0</v>
      </c>
      <c r="BH175" s="136">
        <f>IF(U175="zníž. prenesená",N175,0)</f>
        <v>0</v>
      </c>
      <c r="BI175" s="136">
        <f>IF(U175="nulová",N175,0)</f>
        <v>0</v>
      </c>
      <c r="BJ175" s="20" t="s">
        <v>146</v>
      </c>
      <c r="BK175" s="224">
        <f>ROUND(L175*K175,3)</f>
        <v>0</v>
      </c>
      <c r="BL175" s="20" t="s">
        <v>224</v>
      </c>
      <c r="BM175" s="20" t="s">
        <v>284</v>
      </c>
    </row>
    <row r="176" s="1" customFormat="1" ht="38.25" customHeight="1">
      <c r="B176" s="44"/>
      <c r="C176" s="214" t="s">
        <v>285</v>
      </c>
      <c r="D176" s="214" t="s">
        <v>168</v>
      </c>
      <c r="E176" s="215" t="s">
        <v>286</v>
      </c>
      <c r="F176" s="216" t="s">
        <v>287</v>
      </c>
      <c r="G176" s="216"/>
      <c r="H176" s="216"/>
      <c r="I176" s="216"/>
      <c r="J176" s="217" t="s">
        <v>263</v>
      </c>
      <c r="K176" s="218">
        <v>3</v>
      </c>
      <c r="L176" s="219">
        <v>0</v>
      </c>
      <c r="M176" s="220"/>
      <c r="N176" s="218">
        <f>ROUND(L176*K176,3)</f>
        <v>0</v>
      </c>
      <c r="O176" s="218"/>
      <c r="P176" s="218"/>
      <c r="Q176" s="218"/>
      <c r="R176" s="46"/>
      <c r="T176" s="221" t="s">
        <v>20</v>
      </c>
      <c r="U176" s="54" t="s">
        <v>43</v>
      </c>
      <c r="V176" s="45"/>
      <c r="W176" s="222">
        <f>V176*K176</f>
        <v>0</v>
      </c>
      <c r="X176" s="222">
        <v>3.0000000000000001E-05</v>
      </c>
      <c r="Y176" s="222">
        <f>X176*K176</f>
        <v>9.0000000000000006E-05</v>
      </c>
      <c r="Z176" s="222">
        <v>0</v>
      </c>
      <c r="AA176" s="223">
        <f>Z176*K176</f>
        <v>0</v>
      </c>
      <c r="AR176" s="20" t="s">
        <v>224</v>
      </c>
      <c r="AT176" s="20" t="s">
        <v>168</v>
      </c>
      <c r="AU176" s="20" t="s">
        <v>146</v>
      </c>
      <c r="AY176" s="20" t="s">
        <v>167</v>
      </c>
      <c r="BE176" s="136">
        <f>IF(U176="základná",N176,0)</f>
        <v>0</v>
      </c>
      <c r="BF176" s="136">
        <f>IF(U176="znížená",N176,0)</f>
        <v>0</v>
      </c>
      <c r="BG176" s="136">
        <f>IF(U176="zákl. prenesená",N176,0)</f>
        <v>0</v>
      </c>
      <c r="BH176" s="136">
        <f>IF(U176="zníž. prenesená",N176,0)</f>
        <v>0</v>
      </c>
      <c r="BI176" s="136">
        <f>IF(U176="nulová",N176,0)</f>
        <v>0</v>
      </c>
      <c r="BJ176" s="20" t="s">
        <v>146</v>
      </c>
      <c r="BK176" s="224">
        <f>ROUND(L176*K176,3)</f>
        <v>0</v>
      </c>
      <c r="BL176" s="20" t="s">
        <v>224</v>
      </c>
      <c r="BM176" s="20" t="s">
        <v>288</v>
      </c>
    </row>
    <row r="177" s="1" customFormat="1" ht="25.5" customHeight="1">
      <c r="B177" s="44"/>
      <c r="C177" s="229" t="s">
        <v>289</v>
      </c>
      <c r="D177" s="229" t="s">
        <v>227</v>
      </c>
      <c r="E177" s="230" t="s">
        <v>290</v>
      </c>
      <c r="F177" s="231" t="s">
        <v>291</v>
      </c>
      <c r="G177" s="231"/>
      <c r="H177" s="231"/>
      <c r="I177" s="231"/>
      <c r="J177" s="232" t="s">
        <v>263</v>
      </c>
      <c r="K177" s="233">
        <v>3</v>
      </c>
      <c r="L177" s="234">
        <v>0</v>
      </c>
      <c r="M177" s="235"/>
      <c r="N177" s="233">
        <f>ROUND(L177*K177,3)</f>
        <v>0</v>
      </c>
      <c r="O177" s="218"/>
      <c r="P177" s="218"/>
      <c r="Q177" s="218"/>
      <c r="R177" s="46"/>
      <c r="T177" s="221" t="s">
        <v>20</v>
      </c>
      <c r="U177" s="54" t="s">
        <v>43</v>
      </c>
      <c r="V177" s="45"/>
      <c r="W177" s="222">
        <f>V177*K177</f>
        <v>0</v>
      </c>
      <c r="X177" s="222">
        <v>0</v>
      </c>
      <c r="Y177" s="222">
        <f>X177*K177</f>
        <v>0</v>
      </c>
      <c r="Z177" s="222">
        <v>0</v>
      </c>
      <c r="AA177" s="223">
        <f>Z177*K177</f>
        <v>0</v>
      </c>
      <c r="AR177" s="20" t="s">
        <v>230</v>
      </c>
      <c r="AT177" s="20" t="s">
        <v>227</v>
      </c>
      <c r="AU177" s="20" t="s">
        <v>146</v>
      </c>
      <c r="AY177" s="20" t="s">
        <v>167</v>
      </c>
      <c r="BE177" s="136">
        <f>IF(U177="základná",N177,0)</f>
        <v>0</v>
      </c>
      <c r="BF177" s="136">
        <f>IF(U177="znížená",N177,0)</f>
        <v>0</v>
      </c>
      <c r="BG177" s="136">
        <f>IF(U177="zákl. prenesená",N177,0)</f>
        <v>0</v>
      </c>
      <c r="BH177" s="136">
        <f>IF(U177="zníž. prenesená",N177,0)</f>
        <v>0</v>
      </c>
      <c r="BI177" s="136">
        <f>IF(U177="nulová",N177,0)</f>
        <v>0</v>
      </c>
      <c r="BJ177" s="20" t="s">
        <v>146</v>
      </c>
      <c r="BK177" s="224">
        <f>ROUND(L177*K177,3)</f>
        <v>0</v>
      </c>
      <c r="BL177" s="20" t="s">
        <v>224</v>
      </c>
      <c r="BM177" s="20" t="s">
        <v>292</v>
      </c>
    </row>
    <row r="178" s="1" customFormat="1" ht="38.25" customHeight="1">
      <c r="B178" s="44"/>
      <c r="C178" s="214" t="s">
        <v>293</v>
      </c>
      <c r="D178" s="214" t="s">
        <v>168</v>
      </c>
      <c r="E178" s="215" t="s">
        <v>294</v>
      </c>
      <c r="F178" s="216" t="s">
        <v>295</v>
      </c>
      <c r="G178" s="216"/>
      <c r="H178" s="216"/>
      <c r="I178" s="216"/>
      <c r="J178" s="217" t="s">
        <v>263</v>
      </c>
      <c r="K178" s="218">
        <v>2</v>
      </c>
      <c r="L178" s="219">
        <v>0</v>
      </c>
      <c r="M178" s="220"/>
      <c r="N178" s="218">
        <f>ROUND(L178*K178,3)</f>
        <v>0</v>
      </c>
      <c r="O178" s="218"/>
      <c r="P178" s="218"/>
      <c r="Q178" s="218"/>
      <c r="R178" s="46"/>
      <c r="T178" s="221" t="s">
        <v>20</v>
      </c>
      <c r="U178" s="54" t="s">
        <v>43</v>
      </c>
      <c r="V178" s="45"/>
      <c r="W178" s="222">
        <f>V178*K178</f>
        <v>0</v>
      </c>
      <c r="X178" s="222">
        <v>3.0000000000000001E-05</v>
      </c>
      <c r="Y178" s="222">
        <f>X178*K178</f>
        <v>6.0000000000000002E-05</v>
      </c>
      <c r="Z178" s="222">
        <v>0</v>
      </c>
      <c r="AA178" s="223">
        <f>Z178*K178</f>
        <v>0</v>
      </c>
      <c r="AR178" s="20" t="s">
        <v>224</v>
      </c>
      <c r="AT178" s="20" t="s">
        <v>168</v>
      </c>
      <c r="AU178" s="20" t="s">
        <v>146</v>
      </c>
      <c r="AY178" s="20" t="s">
        <v>167</v>
      </c>
      <c r="BE178" s="136">
        <f>IF(U178="základná",N178,0)</f>
        <v>0</v>
      </c>
      <c r="BF178" s="136">
        <f>IF(U178="znížená",N178,0)</f>
        <v>0</v>
      </c>
      <c r="BG178" s="136">
        <f>IF(U178="zákl. prenesená",N178,0)</f>
        <v>0</v>
      </c>
      <c r="BH178" s="136">
        <f>IF(U178="zníž. prenesená",N178,0)</f>
        <v>0</v>
      </c>
      <c r="BI178" s="136">
        <f>IF(U178="nulová",N178,0)</f>
        <v>0</v>
      </c>
      <c r="BJ178" s="20" t="s">
        <v>146</v>
      </c>
      <c r="BK178" s="224">
        <f>ROUND(L178*K178,3)</f>
        <v>0</v>
      </c>
      <c r="BL178" s="20" t="s">
        <v>224</v>
      </c>
      <c r="BM178" s="20" t="s">
        <v>296</v>
      </c>
    </row>
    <row r="179" s="1" customFormat="1" ht="25.5" customHeight="1">
      <c r="B179" s="44"/>
      <c r="C179" s="229" t="s">
        <v>230</v>
      </c>
      <c r="D179" s="229" t="s">
        <v>227</v>
      </c>
      <c r="E179" s="230" t="s">
        <v>297</v>
      </c>
      <c r="F179" s="231" t="s">
        <v>298</v>
      </c>
      <c r="G179" s="231"/>
      <c r="H179" s="231"/>
      <c r="I179" s="231"/>
      <c r="J179" s="232" t="s">
        <v>263</v>
      </c>
      <c r="K179" s="233">
        <v>2</v>
      </c>
      <c r="L179" s="234">
        <v>0</v>
      </c>
      <c r="M179" s="235"/>
      <c r="N179" s="233">
        <f>ROUND(L179*K179,3)</f>
        <v>0</v>
      </c>
      <c r="O179" s="218"/>
      <c r="P179" s="218"/>
      <c r="Q179" s="218"/>
      <c r="R179" s="46"/>
      <c r="T179" s="221" t="s">
        <v>20</v>
      </c>
      <c r="U179" s="54" t="s">
        <v>43</v>
      </c>
      <c r="V179" s="45"/>
      <c r="W179" s="222">
        <f>V179*K179</f>
        <v>0</v>
      </c>
      <c r="X179" s="222">
        <v>0</v>
      </c>
      <c r="Y179" s="222">
        <f>X179*K179</f>
        <v>0</v>
      </c>
      <c r="Z179" s="222">
        <v>0</v>
      </c>
      <c r="AA179" s="223">
        <f>Z179*K179</f>
        <v>0</v>
      </c>
      <c r="AR179" s="20" t="s">
        <v>230</v>
      </c>
      <c r="AT179" s="20" t="s">
        <v>227</v>
      </c>
      <c r="AU179" s="20" t="s">
        <v>146</v>
      </c>
      <c r="AY179" s="20" t="s">
        <v>167</v>
      </c>
      <c r="BE179" s="136">
        <f>IF(U179="základná",N179,0)</f>
        <v>0</v>
      </c>
      <c r="BF179" s="136">
        <f>IF(U179="znížená",N179,0)</f>
        <v>0</v>
      </c>
      <c r="BG179" s="136">
        <f>IF(U179="zákl. prenesená",N179,0)</f>
        <v>0</v>
      </c>
      <c r="BH179" s="136">
        <f>IF(U179="zníž. prenesená",N179,0)</f>
        <v>0</v>
      </c>
      <c r="BI179" s="136">
        <f>IF(U179="nulová",N179,0)</f>
        <v>0</v>
      </c>
      <c r="BJ179" s="20" t="s">
        <v>146</v>
      </c>
      <c r="BK179" s="224">
        <f>ROUND(L179*K179,3)</f>
        <v>0</v>
      </c>
      <c r="BL179" s="20" t="s">
        <v>224</v>
      </c>
      <c r="BM179" s="20" t="s">
        <v>299</v>
      </c>
    </row>
    <row r="180" s="1" customFormat="1" ht="16.5" customHeight="1">
      <c r="B180" s="44"/>
      <c r="C180" s="214" t="s">
        <v>300</v>
      </c>
      <c r="D180" s="214" t="s">
        <v>168</v>
      </c>
      <c r="E180" s="215" t="s">
        <v>301</v>
      </c>
      <c r="F180" s="216" t="s">
        <v>302</v>
      </c>
      <c r="G180" s="216"/>
      <c r="H180" s="216"/>
      <c r="I180" s="216"/>
      <c r="J180" s="217" t="s">
        <v>303</v>
      </c>
      <c r="K180" s="218">
        <v>24</v>
      </c>
      <c r="L180" s="219">
        <v>0</v>
      </c>
      <c r="M180" s="220"/>
      <c r="N180" s="218">
        <f>ROUND(L180*K180,3)</f>
        <v>0</v>
      </c>
      <c r="O180" s="218"/>
      <c r="P180" s="218"/>
      <c r="Q180" s="218"/>
      <c r="R180" s="46"/>
      <c r="T180" s="221" t="s">
        <v>20</v>
      </c>
      <c r="U180" s="54" t="s">
        <v>43</v>
      </c>
      <c r="V180" s="45"/>
      <c r="W180" s="222">
        <f>V180*K180</f>
        <v>0</v>
      </c>
      <c r="X180" s="222">
        <v>3.0000000000000001E-05</v>
      </c>
      <c r="Y180" s="222">
        <f>X180*K180</f>
        <v>0.00072000000000000005</v>
      </c>
      <c r="Z180" s="222">
        <v>0</v>
      </c>
      <c r="AA180" s="223">
        <f>Z180*K180</f>
        <v>0</v>
      </c>
      <c r="AR180" s="20" t="s">
        <v>224</v>
      </c>
      <c r="AT180" s="20" t="s">
        <v>168</v>
      </c>
      <c r="AU180" s="20" t="s">
        <v>146</v>
      </c>
      <c r="AY180" s="20" t="s">
        <v>167</v>
      </c>
      <c r="BE180" s="136">
        <f>IF(U180="základná",N180,0)</f>
        <v>0</v>
      </c>
      <c r="BF180" s="136">
        <f>IF(U180="znížená",N180,0)</f>
        <v>0</v>
      </c>
      <c r="BG180" s="136">
        <f>IF(U180="zákl. prenesená",N180,0)</f>
        <v>0</v>
      </c>
      <c r="BH180" s="136">
        <f>IF(U180="zníž. prenesená",N180,0)</f>
        <v>0</v>
      </c>
      <c r="BI180" s="136">
        <f>IF(U180="nulová",N180,0)</f>
        <v>0</v>
      </c>
      <c r="BJ180" s="20" t="s">
        <v>146</v>
      </c>
      <c r="BK180" s="224">
        <f>ROUND(L180*K180,3)</f>
        <v>0</v>
      </c>
      <c r="BL180" s="20" t="s">
        <v>224</v>
      </c>
      <c r="BM180" s="20" t="s">
        <v>304</v>
      </c>
    </row>
    <row r="181" s="9" customFormat="1" ht="29.88" customHeight="1">
      <c r="B181" s="200"/>
      <c r="C181" s="201"/>
      <c r="D181" s="211" t="s">
        <v>125</v>
      </c>
      <c r="E181" s="211"/>
      <c r="F181" s="211"/>
      <c r="G181" s="211"/>
      <c r="H181" s="211"/>
      <c r="I181" s="211"/>
      <c r="J181" s="211"/>
      <c r="K181" s="211"/>
      <c r="L181" s="211"/>
      <c r="M181" s="211"/>
      <c r="N181" s="225">
        <f>BK181</f>
        <v>0</v>
      </c>
      <c r="O181" s="226"/>
      <c r="P181" s="226"/>
      <c r="Q181" s="226"/>
      <c r="R181" s="204"/>
      <c r="T181" s="205"/>
      <c r="U181" s="201"/>
      <c r="V181" s="201"/>
      <c r="W181" s="206">
        <f>W182</f>
        <v>0</v>
      </c>
      <c r="X181" s="201"/>
      <c r="Y181" s="206">
        <f>Y182</f>
        <v>0</v>
      </c>
      <c r="Z181" s="201"/>
      <c r="AA181" s="207">
        <f>AA182</f>
        <v>0.65249999999999997</v>
      </c>
      <c r="AR181" s="208" t="s">
        <v>146</v>
      </c>
      <c r="AT181" s="209" t="s">
        <v>75</v>
      </c>
      <c r="AU181" s="209" t="s">
        <v>84</v>
      </c>
      <c r="AY181" s="208" t="s">
        <v>167</v>
      </c>
      <c r="BK181" s="210">
        <f>BK182</f>
        <v>0</v>
      </c>
    </row>
    <row r="182" s="1" customFormat="1" ht="38.25" customHeight="1">
      <c r="B182" s="44"/>
      <c r="C182" s="214" t="s">
        <v>305</v>
      </c>
      <c r="D182" s="214" t="s">
        <v>168</v>
      </c>
      <c r="E182" s="215" t="s">
        <v>306</v>
      </c>
      <c r="F182" s="216" t="s">
        <v>307</v>
      </c>
      <c r="G182" s="216"/>
      <c r="H182" s="216"/>
      <c r="I182" s="216"/>
      <c r="J182" s="217" t="s">
        <v>258</v>
      </c>
      <c r="K182" s="218">
        <v>15</v>
      </c>
      <c r="L182" s="219">
        <v>0</v>
      </c>
      <c r="M182" s="220"/>
      <c r="N182" s="218">
        <f>ROUND(L182*K182,3)</f>
        <v>0</v>
      </c>
      <c r="O182" s="218"/>
      <c r="P182" s="218"/>
      <c r="Q182" s="218"/>
      <c r="R182" s="46"/>
      <c r="T182" s="221" t="s">
        <v>20</v>
      </c>
      <c r="U182" s="54" t="s">
        <v>43</v>
      </c>
      <c r="V182" s="45"/>
      <c r="W182" s="222">
        <f>V182*K182</f>
        <v>0</v>
      </c>
      <c r="X182" s="222">
        <v>0</v>
      </c>
      <c r="Y182" s="222">
        <f>X182*K182</f>
        <v>0</v>
      </c>
      <c r="Z182" s="222">
        <v>0.043499999999999997</v>
      </c>
      <c r="AA182" s="223">
        <f>Z182*K182</f>
        <v>0.65249999999999997</v>
      </c>
      <c r="AR182" s="20" t="s">
        <v>224</v>
      </c>
      <c r="AT182" s="20" t="s">
        <v>168</v>
      </c>
      <c r="AU182" s="20" t="s">
        <v>146</v>
      </c>
      <c r="AY182" s="20" t="s">
        <v>167</v>
      </c>
      <c r="BE182" s="136">
        <f>IF(U182="základná",N182,0)</f>
        <v>0</v>
      </c>
      <c r="BF182" s="136">
        <f>IF(U182="znížená",N182,0)</f>
        <v>0</v>
      </c>
      <c r="BG182" s="136">
        <f>IF(U182="zákl. prenesená",N182,0)</f>
        <v>0</v>
      </c>
      <c r="BH182" s="136">
        <f>IF(U182="zníž. prenesená",N182,0)</f>
        <v>0</v>
      </c>
      <c r="BI182" s="136">
        <f>IF(U182="nulová",N182,0)</f>
        <v>0</v>
      </c>
      <c r="BJ182" s="20" t="s">
        <v>146</v>
      </c>
      <c r="BK182" s="224">
        <f>ROUND(L182*K182,3)</f>
        <v>0</v>
      </c>
      <c r="BL182" s="20" t="s">
        <v>224</v>
      </c>
      <c r="BM182" s="20" t="s">
        <v>308</v>
      </c>
    </row>
    <row r="183" s="9" customFormat="1" ht="29.88" customHeight="1">
      <c r="B183" s="200"/>
      <c r="C183" s="201"/>
      <c r="D183" s="211" t="s">
        <v>126</v>
      </c>
      <c r="E183" s="211"/>
      <c r="F183" s="211"/>
      <c r="G183" s="211"/>
      <c r="H183" s="211"/>
      <c r="I183" s="211"/>
      <c r="J183" s="211"/>
      <c r="K183" s="211"/>
      <c r="L183" s="211"/>
      <c r="M183" s="211"/>
      <c r="N183" s="225">
        <f>BK183</f>
        <v>0</v>
      </c>
      <c r="O183" s="226"/>
      <c r="P183" s="226"/>
      <c r="Q183" s="226"/>
      <c r="R183" s="204"/>
      <c r="T183" s="205"/>
      <c r="U183" s="201"/>
      <c r="V183" s="201"/>
      <c r="W183" s="206">
        <f>SUM(W184:W190)</f>
        <v>0</v>
      </c>
      <c r="X183" s="201"/>
      <c r="Y183" s="206">
        <f>SUM(Y184:Y190)</f>
        <v>0.014</v>
      </c>
      <c r="Z183" s="201"/>
      <c r="AA183" s="207">
        <f>SUM(AA184:AA190)</f>
        <v>0</v>
      </c>
      <c r="AR183" s="208" t="s">
        <v>146</v>
      </c>
      <c r="AT183" s="209" t="s">
        <v>75</v>
      </c>
      <c r="AU183" s="209" t="s">
        <v>84</v>
      </c>
      <c r="AY183" s="208" t="s">
        <v>167</v>
      </c>
      <c r="BK183" s="210">
        <f>SUM(BK184:BK190)</f>
        <v>0</v>
      </c>
    </row>
    <row r="184" s="1" customFormat="1" ht="38.25" customHeight="1">
      <c r="B184" s="44"/>
      <c r="C184" s="214" t="s">
        <v>309</v>
      </c>
      <c r="D184" s="214" t="s">
        <v>168</v>
      </c>
      <c r="E184" s="215" t="s">
        <v>310</v>
      </c>
      <c r="F184" s="216" t="s">
        <v>311</v>
      </c>
      <c r="G184" s="216"/>
      <c r="H184" s="216"/>
      <c r="I184" s="216"/>
      <c r="J184" s="217" t="s">
        <v>258</v>
      </c>
      <c r="K184" s="218">
        <v>2</v>
      </c>
      <c r="L184" s="219">
        <v>0</v>
      </c>
      <c r="M184" s="220"/>
      <c r="N184" s="218">
        <f>ROUND(L184*K184,3)</f>
        <v>0</v>
      </c>
      <c r="O184" s="218"/>
      <c r="P184" s="218"/>
      <c r="Q184" s="218"/>
      <c r="R184" s="46"/>
      <c r="T184" s="221" t="s">
        <v>20</v>
      </c>
      <c r="U184" s="54" t="s">
        <v>43</v>
      </c>
      <c r="V184" s="45"/>
      <c r="W184" s="222">
        <f>V184*K184</f>
        <v>0</v>
      </c>
      <c r="X184" s="222">
        <v>0</v>
      </c>
      <c r="Y184" s="222">
        <f>X184*K184</f>
        <v>0</v>
      </c>
      <c r="Z184" s="222">
        <v>0</v>
      </c>
      <c r="AA184" s="223">
        <f>Z184*K184</f>
        <v>0</v>
      </c>
      <c r="AR184" s="20" t="s">
        <v>224</v>
      </c>
      <c r="AT184" s="20" t="s">
        <v>168</v>
      </c>
      <c r="AU184" s="20" t="s">
        <v>146</v>
      </c>
      <c r="AY184" s="20" t="s">
        <v>167</v>
      </c>
      <c r="BE184" s="136">
        <f>IF(U184="základná",N184,0)</f>
        <v>0</v>
      </c>
      <c r="BF184" s="136">
        <f>IF(U184="znížená",N184,0)</f>
        <v>0</v>
      </c>
      <c r="BG184" s="136">
        <f>IF(U184="zákl. prenesená",N184,0)</f>
        <v>0</v>
      </c>
      <c r="BH184" s="136">
        <f>IF(U184="zníž. prenesená",N184,0)</f>
        <v>0</v>
      </c>
      <c r="BI184" s="136">
        <f>IF(U184="nulová",N184,0)</f>
        <v>0</v>
      </c>
      <c r="BJ184" s="20" t="s">
        <v>146</v>
      </c>
      <c r="BK184" s="224">
        <f>ROUND(L184*K184,3)</f>
        <v>0</v>
      </c>
      <c r="BL184" s="20" t="s">
        <v>224</v>
      </c>
      <c r="BM184" s="20" t="s">
        <v>312</v>
      </c>
    </row>
    <row r="185" s="1" customFormat="1" ht="38.25" customHeight="1">
      <c r="B185" s="44"/>
      <c r="C185" s="229" t="s">
        <v>313</v>
      </c>
      <c r="D185" s="229" t="s">
        <v>227</v>
      </c>
      <c r="E185" s="230" t="s">
        <v>314</v>
      </c>
      <c r="F185" s="231" t="s">
        <v>315</v>
      </c>
      <c r="G185" s="231"/>
      <c r="H185" s="231"/>
      <c r="I185" s="231"/>
      <c r="J185" s="232" t="s">
        <v>263</v>
      </c>
      <c r="K185" s="233">
        <v>1</v>
      </c>
      <c r="L185" s="234">
        <v>0</v>
      </c>
      <c r="M185" s="235"/>
      <c r="N185" s="233">
        <f>ROUND(L185*K185,3)</f>
        <v>0</v>
      </c>
      <c r="O185" s="218"/>
      <c r="P185" s="218"/>
      <c r="Q185" s="218"/>
      <c r="R185" s="46"/>
      <c r="T185" s="221" t="s">
        <v>20</v>
      </c>
      <c r="U185" s="54" t="s">
        <v>43</v>
      </c>
      <c r="V185" s="45"/>
      <c r="W185" s="222">
        <f>V185*K185</f>
        <v>0</v>
      </c>
      <c r="X185" s="222">
        <v>0</v>
      </c>
      <c r="Y185" s="222">
        <f>X185*K185</f>
        <v>0</v>
      </c>
      <c r="Z185" s="222">
        <v>0</v>
      </c>
      <c r="AA185" s="223">
        <f>Z185*K185</f>
        <v>0</v>
      </c>
      <c r="AR185" s="20" t="s">
        <v>230</v>
      </c>
      <c r="AT185" s="20" t="s">
        <v>227</v>
      </c>
      <c r="AU185" s="20" t="s">
        <v>146</v>
      </c>
      <c r="AY185" s="20" t="s">
        <v>167</v>
      </c>
      <c r="BE185" s="136">
        <f>IF(U185="základná",N185,0)</f>
        <v>0</v>
      </c>
      <c r="BF185" s="136">
        <f>IF(U185="znížená",N185,0)</f>
        <v>0</v>
      </c>
      <c r="BG185" s="136">
        <f>IF(U185="zákl. prenesená",N185,0)</f>
        <v>0</v>
      </c>
      <c r="BH185" s="136">
        <f>IF(U185="zníž. prenesená",N185,0)</f>
        <v>0</v>
      </c>
      <c r="BI185" s="136">
        <f>IF(U185="nulová",N185,0)</f>
        <v>0</v>
      </c>
      <c r="BJ185" s="20" t="s">
        <v>146</v>
      </c>
      <c r="BK185" s="224">
        <f>ROUND(L185*K185,3)</f>
        <v>0</v>
      </c>
      <c r="BL185" s="20" t="s">
        <v>224</v>
      </c>
      <c r="BM185" s="20" t="s">
        <v>316</v>
      </c>
    </row>
    <row r="186" s="1" customFormat="1" ht="25.5" customHeight="1">
      <c r="B186" s="44"/>
      <c r="C186" s="229" t="s">
        <v>317</v>
      </c>
      <c r="D186" s="229" t="s">
        <v>227</v>
      </c>
      <c r="E186" s="230" t="s">
        <v>318</v>
      </c>
      <c r="F186" s="231" t="s">
        <v>319</v>
      </c>
      <c r="G186" s="231"/>
      <c r="H186" s="231"/>
      <c r="I186" s="231"/>
      <c r="J186" s="232" t="s">
        <v>263</v>
      </c>
      <c r="K186" s="233">
        <v>1</v>
      </c>
      <c r="L186" s="234">
        <v>0</v>
      </c>
      <c r="M186" s="235"/>
      <c r="N186" s="233">
        <f>ROUND(L186*K186,3)</f>
        <v>0</v>
      </c>
      <c r="O186" s="218"/>
      <c r="P186" s="218"/>
      <c r="Q186" s="218"/>
      <c r="R186" s="46"/>
      <c r="T186" s="221" t="s">
        <v>20</v>
      </c>
      <c r="U186" s="54" t="s">
        <v>43</v>
      </c>
      <c r="V186" s="45"/>
      <c r="W186" s="222">
        <f>V186*K186</f>
        <v>0</v>
      </c>
      <c r="X186" s="222">
        <v>0.001</v>
      </c>
      <c r="Y186" s="222">
        <f>X186*K186</f>
        <v>0.001</v>
      </c>
      <c r="Z186" s="222">
        <v>0</v>
      </c>
      <c r="AA186" s="223">
        <f>Z186*K186</f>
        <v>0</v>
      </c>
      <c r="AR186" s="20" t="s">
        <v>230</v>
      </c>
      <c r="AT186" s="20" t="s">
        <v>227</v>
      </c>
      <c r="AU186" s="20" t="s">
        <v>146</v>
      </c>
      <c r="AY186" s="20" t="s">
        <v>167</v>
      </c>
      <c r="BE186" s="136">
        <f>IF(U186="základná",N186,0)</f>
        <v>0</v>
      </c>
      <c r="BF186" s="136">
        <f>IF(U186="znížená",N186,0)</f>
        <v>0</v>
      </c>
      <c r="BG186" s="136">
        <f>IF(U186="zákl. prenesená",N186,0)</f>
        <v>0</v>
      </c>
      <c r="BH186" s="136">
        <f>IF(U186="zníž. prenesená",N186,0)</f>
        <v>0</v>
      </c>
      <c r="BI186" s="136">
        <f>IF(U186="nulová",N186,0)</f>
        <v>0</v>
      </c>
      <c r="BJ186" s="20" t="s">
        <v>146</v>
      </c>
      <c r="BK186" s="224">
        <f>ROUND(L186*K186,3)</f>
        <v>0</v>
      </c>
      <c r="BL186" s="20" t="s">
        <v>224</v>
      </c>
      <c r="BM186" s="20" t="s">
        <v>320</v>
      </c>
    </row>
    <row r="187" s="1" customFormat="1" ht="25.5" customHeight="1">
      <c r="B187" s="44"/>
      <c r="C187" s="229" t="s">
        <v>321</v>
      </c>
      <c r="D187" s="229" t="s">
        <v>227</v>
      </c>
      <c r="E187" s="230" t="s">
        <v>322</v>
      </c>
      <c r="F187" s="231" t="s">
        <v>323</v>
      </c>
      <c r="G187" s="231"/>
      <c r="H187" s="231"/>
      <c r="I187" s="231"/>
      <c r="J187" s="232" t="s">
        <v>263</v>
      </c>
      <c r="K187" s="233">
        <v>1</v>
      </c>
      <c r="L187" s="234">
        <v>0</v>
      </c>
      <c r="M187" s="235"/>
      <c r="N187" s="233">
        <f>ROUND(L187*K187,3)</f>
        <v>0</v>
      </c>
      <c r="O187" s="218"/>
      <c r="P187" s="218"/>
      <c r="Q187" s="218"/>
      <c r="R187" s="46"/>
      <c r="T187" s="221" t="s">
        <v>20</v>
      </c>
      <c r="U187" s="54" t="s">
        <v>43</v>
      </c>
      <c r="V187" s="45"/>
      <c r="W187" s="222">
        <f>V187*K187</f>
        <v>0</v>
      </c>
      <c r="X187" s="222">
        <v>0.001</v>
      </c>
      <c r="Y187" s="222">
        <f>X187*K187</f>
        <v>0.001</v>
      </c>
      <c r="Z187" s="222">
        <v>0</v>
      </c>
      <c r="AA187" s="223">
        <f>Z187*K187</f>
        <v>0</v>
      </c>
      <c r="AR187" s="20" t="s">
        <v>230</v>
      </c>
      <c r="AT187" s="20" t="s">
        <v>227</v>
      </c>
      <c r="AU187" s="20" t="s">
        <v>146</v>
      </c>
      <c r="AY187" s="20" t="s">
        <v>167</v>
      </c>
      <c r="BE187" s="136">
        <f>IF(U187="základná",N187,0)</f>
        <v>0</v>
      </c>
      <c r="BF187" s="136">
        <f>IF(U187="znížená",N187,0)</f>
        <v>0</v>
      </c>
      <c r="BG187" s="136">
        <f>IF(U187="zákl. prenesená",N187,0)</f>
        <v>0</v>
      </c>
      <c r="BH187" s="136">
        <f>IF(U187="zníž. prenesená",N187,0)</f>
        <v>0</v>
      </c>
      <c r="BI187" s="136">
        <f>IF(U187="nulová",N187,0)</f>
        <v>0</v>
      </c>
      <c r="BJ187" s="20" t="s">
        <v>146</v>
      </c>
      <c r="BK187" s="224">
        <f>ROUND(L187*K187,3)</f>
        <v>0</v>
      </c>
      <c r="BL187" s="20" t="s">
        <v>224</v>
      </c>
      <c r="BM187" s="20" t="s">
        <v>324</v>
      </c>
    </row>
    <row r="188" s="1" customFormat="1" ht="25.5" customHeight="1">
      <c r="B188" s="44"/>
      <c r="C188" s="229" t="s">
        <v>325</v>
      </c>
      <c r="D188" s="229" t="s">
        <v>227</v>
      </c>
      <c r="E188" s="230" t="s">
        <v>326</v>
      </c>
      <c r="F188" s="231" t="s">
        <v>327</v>
      </c>
      <c r="G188" s="231"/>
      <c r="H188" s="231"/>
      <c r="I188" s="231"/>
      <c r="J188" s="232" t="s">
        <v>263</v>
      </c>
      <c r="K188" s="233">
        <v>1</v>
      </c>
      <c r="L188" s="234">
        <v>0</v>
      </c>
      <c r="M188" s="235"/>
      <c r="N188" s="233">
        <f>ROUND(L188*K188,3)</f>
        <v>0</v>
      </c>
      <c r="O188" s="218"/>
      <c r="P188" s="218"/>
      <c r="Q188" s="218"/>
      <c r="R188" s="46"/>
      <c r="T188" s="221" t="s">
        <v>20</v>
      </c>
      <c r="U188" s="54" t="s">
        <v>43</v>
      </c>
      <c r="V188" s="45"/>
      <c r="W188" s="222">
        <f>V188*K188</f>
        <v>0</v>
      </c>
      <c r="X188" s="222">
        <v>0.01</v>
      </c>
      <c r="Y188" s="222">
        <f>X188*K188</f>
        <v>0.01</v>
      </c>
      <c r="Z188" s="222">
        <v>0</v>
      </c>
      <c r="AA188" s="223">
        <f>Z188*K188</f>
        <v>0</v>
      </c>
      <c r="AR188" s="20" t="s">
        <v>230</v>
      </c>
      <c r="AT188" s="20" t="s">
        <v>227</v>
      </c>
      <c r="AU188" s="20" t="s">
        <v>146</v>
      </c>
      <c r="AY188" s="20" t="s">
        <v>167</v>
      </c>
      <c r="BE188" s="136">
        <f>IF(U188="základná",N188,0)</f>
        <v>0</v>
      </c>
      <c r="BF188" s="136">
        <f>IF(U188="znížená",N188,0)</f>
        <v>0</v>
      </c>
      <c r="BG188" s="136">
        <f>IF(U188="zákl. prenesená",N188,0)</f>
        <v>0</v>
      </c>
      <c r="BH188" s="136">
        <f>IF(U188="zníž. prenesená",N188,0)</f>
        <v>0</v>
      </c>
      <c r="BI188" s="136">
        <f>IF(U188="nulová",N188,0)</f>
        <v>0</v>
      </c>
      <c r="BJ188" s="20" t="s">
        <v>146</v>
      </c>
      <c r="BK188" s="224">
        <f>ROUND(L188*K188,3)</f>
        <v>0</v>
      </c>
      <c r="BL188" s="20" t="s">
        <v>224</v>
      </c>
      <c r="BM188" s="20" t="s">
        <v>328</v>
      </c>
    </row>
    <row r="189" s="1" customFormat="1" ht="25.5" customHeight="1">
      <c r="B189" s="44"/>
      <c r="C189" s="229" t="s">
        <v>329</v>
      </c>
      <c r="D189" s="229" t="s">
        <v>227</v>
      </c>
      <c r="E189" s="230" t="s">
        <v>330</v>
      </c>
      <c r="F189" s="231" t="s">
        <v>331</v>
      </c>
      <c r="G189" s="231"/>
      <c r="H189" s="231"/>
      <c r="I189" s="231"/>
      <c r="J189" s="232" t="s">
        <v>263</v>
      </c>
      <c r="K189" s="233">
        <v>1</v>
      </c>
      <c r="L189" s="234">
        <v>0</v>
      </c>
      <c r="M189" s="235"/>
      <c r="N189" s="233">
        <f>ROUND(L189*K189,3)</f>
        <v>0</v>
      </c>
      <c r="O189" s="218"/>
      <c r="P189" s="218"/>
      <c r="Q189" s="218"/>
      <c r="R189" s="46"/>
      <c r="T189" s="221" t="s">
        <v>20</v>
      </c>
      <c r="U189" s="54" t="s">
        <v>43</v>
      </c>
      <c r="V189" s="45"/>
      <c r="W189" s="222">
        <f>V189*K189</f>
        <v>0</v>
      </c>
      <c r="X189" s="222">
        <v>0.002</v>
      </c>
      <c r="Y189" s="222">
        <f>X189*K189</f>
        <v>0.002</v>
      </c>
      <c r="Z189" s="222">
        <v>0</v>
      </c>
      <c r="AA189" s="223">
        <f>Z189*K189</f>
        <v>0</v>
      </c>
      <c r="AR189" s="20" t="s">
        <v>230</v>
      </c>
      <c r="AT189" s="20" t="s">
        <v>227</v>
      </c>
      <c r="AU189" s="20" t="s">
        <v>146</v>
      </c>
      <c r="AY189" s="20" t="s">
        <v>167</v>
      </c>
      <c r="BE189" s="136">
        <f>IF(U189="základná",N189,0)</f>
        <v>0</v>
      </c>
      <c r="BF189" s="136">
        <f>IF(U189="znížená",N189,0)</f>
        <v>0</v>
      </c>
      <c r="BG189" s="136">
        <f>IF(U189="zákl. prenesená",N189,0)</f>
        <v>0</v>
      </c>
      <c r="BH189" s="136">
        <f>IF(U189="zníž. prenesená",N189,0)</f>
        <v>0</v>
      </c>
      <c r="BI189" s="136">
        <f>IF(U189="nulová",N189,0)</f>
        <v>0</v>
      </c>
      <c r="BJ189" s="20" t="s">
        <v>146</v>
      </c>
      <c r="BK189" s="224">
        <f>ROUND(L189*K189,3)</f>
        <v>0</v>
      </c>
      <c r="BL189" s="20" t="s">
        <v>224</v>
      </c>
      <c r="BM189" s="20" t="s">
        <v>332</v>
      </c>
    </row>
    <row r="190" s="1" customFormat="1" ht="25.5" customHeight="1">
      <c r="B190" s="44"/>
      <c r="C190" s="214" t="s">
        <v>333</v>
      </c>
      <c r="D190" s="214" t="s">
        <v>168</v>
      </c>
      <c r="E190" s="215" t="s">
        <v>334</v>
      </c>
      <c r="F190" s="216" t="s">
        <v>335</v>
      </c>
      <c r="G190" s="216"/>
      <c r="H190" s="216"/>
      <c r="I190" s="216"/>
      <c r="J190" s="217" t="s">
        <v>336</v>
      </c>
      <c r="K190" s="219">
        <v>0</v>
      </c>
      <c r="L190" s="219">
        <v>0</v>
      </c>
      <c r="M190" s="220"/>
      <c r="N190" s="218">
        <f>ROUND(L190*K190,3)</f>
        <v>0</v>
      </c>
      <c r="O190" s="218"/>
      <c r="P190" s="218"/>
      <c r="Q190" s="218"/>
      <c r="R190" s="46"/>
      <c r="T190" s="221" t="s">
        <v>20</v>
      </c>
      <c r="U190" s="54" t="s">
        <v>43</v>
      </c>
      <c r="V190" s="45"/>
      <c r="W190" s="222">
        <f>V190*K190</f>
        <v>0</v>
      </c>
      <c r="X190" s="222">
        <v>0</v>
      </c>
      <c r="Y190" s="222">
        <f>X190*K190</f>
        <v>0</v>
      </c>
      <c r="Z190" s="222">
        <v>0</v>
      </c>
      <c r="AA190" s="223">
        <f>Z190*K190</f>
        <v>0</v>
      </c>
      <c r="AR190" s="20" t="s">
        <v>224</v>
      </c>
      <c r="AT190" s="20" t="s">
        <v>168</v>
      </c>
      <c r="AU190" s="20" t="s">
        <v>146</v>
      </c>
      <c r="AY190" s="20" t="s">
        <v>167</v>
      </c>
      <c r="BE190" s="136">
        <f>IF(U190="základná",N190,0)</f>
        <v>0</v>
      </c>
      <c r="BF190" s="136">
        <f>IF(U190="znížená",N190,0)</f>
        <v>0</v>
      </c>
      <c r="BG190" s="136">
        <f>IF(U190="zákl. prenesená",N190,0)</f>
        <v>0</v>
      </c>
      <c r="BH190" s="136">
        <f>IF(U190="zníž. prenesená",N190,0)</f>
        <v>0</v>
      </c>
      <c r="BI190" s="136">
        <f>IF(U190="nulová",N190,0)</f>
        <v>0</v>
      </c>
      <c r="BJ190" s="20" t="s">
        <v>146</v>
      </c>
      <c r="BK190" s="224">
        <f>ROUND(L190*K190,3)</f>
        <v>0</v>
      </c>
      <c r="BL190" s="20" t="s">
        <v>224</v>
      </c>
      <c r="BM190" s="20" t="s">
        <v>337</v>
      </c>
    </row>
    <row r="191" s="9" customFormat="1" ht="29.88" customHeight="1">
      <c r="B191" s="200"/>
      <c r="C191" s="201"/>
      <c r="D191" s="211" t="s">
        <v>127</v>
      </c>
      <c r="E191" s="211"/>
      <c r="F191" s="211"/>
      <c r="G191" s="211"/>
      <c r="H191" s="211"/>
      <c r="I191" s="211"/>
      <c r="J191" s="211"/>
      <c r="K191" s="211"/>
      <c r="L191" s="211"/>
      <c r="M191" s="211"/>
      <c r="N191" s="225">
        <f>BK191</f>
        <v>0</v>
      </c>
      <c r="O191" s="226"/>
      <c r="P191" s="226"/>
      <c r="Q191" s="226"/>
      <c r="R191" s="204"/>
      <c r="T191" s="205"/>
      <c r="U191" s="201"/>
      <c r="V191" s="201"/>
      <c r="W191" s="206">
        <f>SUM(W192:W198)</f>
        <v>0</v>
      </c>
      <c r="X191" s="201"/>
      <c r="Y191" s="206">
        <f>SUM(Y192:Y198)</f>
        <v>0.058695471999999992</v>
      </c>
      <c r="Z191" s="201"/>
      <c r="AA191" s="207">
        <f>SUM(AA192:AA198)</f>
        <v>0</v>
      </c>
      <c r="AR191" s="208" t="s">
        <v>146</v>
      </c>
      <c r="AT191" s="209" t="s">
        <v>75</v>
      </c>
      <c r="AU191" s="209" t="s">
        <v>84</v>
      </c>
      <c r="AY191" s="208" t="s">
        <v>167</v>
      </c>
      <c r="BK191" s="210">
        <f>SUM(BK192:BK198)</f>
        <v>0</v>
      </c>
    </row>
    <row r="192" s="1" customFormat="1" ht="16.5" customHeight="1">
      <c r="B192" s="44"/>
      <c r="C192" s="214" t="s">
        <v>338</v>
      </c>
      <c r="D192" s="214" t="s">
        <v>168</v>
      </c>
      <c r="E192" s="215" t="s">
        <v>339</v>
      </c>
      <c r="F192" s="216" t="s">
        <v>340</v>
      </c>
      <c r="G192" s="216"/>
      <c r="H192" s="216"/>
      <c r="I192" s="216"/>
      <c r="J192" s="217" t="s">
        <v>258</v>
      </c>
      <c r="K192" s="218">
        <v>1</v>
      </c>
      <c r="L192" s="219">
        <v>0</v>
      </c>
      <c r="M192" s="220"/>
      <c r="N192" s="218">
        <f>ROUND(L192*K192,3)</f>
        <v>0</v>
      </c>
      <c r="O192" s="218"/>
      <c r="P192" s="218"/>
      <c r="Q192" s="218"/>
      <c r="R192" s="46"/>
      <c r="T192" s="221" t="s">
        <v>20</v>
      </c>
      <c r="U192" s="54" t="s">
        <v>43</v>
      </c>
      <c r="V192" s="45"/>
      <c r="W192" s="222">
        <f>V192*K192</f>
        <v>0</v>
      </c>
      <c r="X192" s="222">
        <v>0.044036239999999997</v>
      </c>
      <c r="Y192" s="222">
        <f>X192*K192</f>
        <v>0.044036239999999997</v>
      </c>
      <c r="Z192" s="222">
        <v>0</v>
      </c>
      <c r="AA192" s="223">
        <f>Z192*K192</f>
        <v>0</v>
      </c>
      <c r="AR192" s="20" t="s">
        <v>224</v>
      </c>
      <c r="AT192" s="20" t="s">
        <v>168</v>
      </c>
      <c r="AU192" s="20" t="s">
        <v>146</v>
      </c>
      <c r="AY192" s="20" t="s">
        <v>167</v>
      </c>
      <c r="BE192" s="136">
        <f>IF(U192="základná",N192,0)</f>
        <v>0</v>
      </c>
      <c r="BF192" s="136">
        <f>IF(U192="znížená",N192,0)</f>
        <v>0</v>
      </c>
      <c r="BG192" s="136">
        <f>IF(U192="zákl. prenesená",N192,0)</f>
        <v>0</v>
      </c>
      <c r="BH192" s="136">
        <f>IF(U192="zníž. prenesená",N192,0)</f>
        <v>0</v>
      </c>
      <c r="BI192" s="136">
        <f>IF(U192="nulová",N192,0)</f>
        <v>0</v>
      </c>
      <c r="BJ192" s="20" t="s">
        <v>146</v>
      </c>
      <c r="BK192" s="224">
        <f>ROUND(L192*K192,3)</f>
        <v>0</v>
      </c>
      <c r="BL192" s="20" t="s">
        <v>224</v>
      </c>
      <c r="BM192" s="20" t="s">
        <v>341</v>
      </c>
    </row>
    <row r="193" s="1" customFormat="1" ht="16.5" customHeight="1">
      <c r="B193" s="44"/>
      <c r="C193" s="229" t="s">
        <v>342</v>
      </c>
      <c r="D193" s="229" t="s">
        <v>227</v>
      </c>
      <c r="E193" s="230" t="s">
        <v>343</v>
      </c>
      <c r="F193" s="231" t="s">
        <v>344</v>
      </c>
      <c r="G193" s="231"/>
      <c r="H193" s="231"/>
      <c r="I193" s="231"/>
      <c r="J193" s="232" t="s">
        <v>263</v>
      </c>
      <c r="K193" s="233">
        <v>1</v>
      </c>
      <c r="L193" s="234">
        <v>0</v>
      </c>
      <c r="M193" s="235"/>
      <c r="N193" s="233">
        <f>ROUND(L193*K193,3)</f>
        <v>0</v>
      </c>
      <c r="O193" s="218"/>
      <c r="P193" s="218"/>
      <c r="Q193" s="218"/>
      <c r="R193" s="46"/>
      <c r="T193" s="221" t="s">
        <v>20</v>
      </c>
      <c r="U193" s="54" t="s">
        <v>43</v>
      </c>
      <c r="V193" s="45"/>
      <c r="W193" s="222">
        <f>V193*K193</f>
        <v>0</v>
      </c>
      <c r="X193" s="222">
        <v>0</v>
      </c>
      <c r="Y193" s="222">
        <f>X193*K193</f>
        <v>0</v>
      </c>
      <c r="Z193" s="222">
        <v>0</v>
      </c>
      <c r="AA193" s="223">
        <f>Z193*K193</f>
        <v>0</v>
      </c>
      <c r="AR193" s="20" t="s">
        <v>230</v>
      </c>
      <c r="AT193" s="20" t="s">
        <v>227</v>
      </c>
      <c r="AU193" s="20" t="s">
        <v>146</v>
      </c>
      <c r="AY193" s="20" t="s">
        <v>167</v>
      </c>
      <c r="BE193" s="136">
        <f>IF(U193="základná",N193,0)</f>
        <v>0</v>
      </c>
      <c r="BF193" s="136">
        <f>IF(U193="znížená",N193,0)</f>
        <v>0</v>
      </c>
      <c r="BG193" s="136">
        <f>IF(U193="zákl. prenesená",N193,0)</f>
        <v>0</v>
      </c>
      <c r="BH193" s="136">
        <f>IF(U193="zníž. prenesená",N193,0)</f>
        <v>0</v>
      </c>
      <c r="BI193" s="136">
        <f>IF(U193="nulová",N193,0)</f>
        <v>0</v>
      </c>
      <c r="BJ193" s="20" t="s">
        <v>146</v>
      </c>
      <c r="BK193" s="224">
        <f>ROUND(L193*K193,3)</f>
        <v>0</v>
      </c>
      <c r="BL193" s="20" t="s">
        <v>224</v>
      </c>
      <c r="BM193" s="20" t="s">
        <v>345</v>
      </c>
    </row>
    <row r="194" s="1" customFormat="1" ht="38.25" customHeight="1">
      <c r="B194" s="44"/>
      <c r="C194" s="214" t="s">
        <v>346</v>
      </c>
      <c r="D194" s="214" t="s">
        <v>168</v>
      </c>
      <c r="E194" s="215" t="s">
        <v>347</v>
      </c>
      <c r="F194" s="216" t="s">
        <v>348</v>
      </c>
      <c r="G194" s="216"/>
      <c r="H194" s="216"/>
      <c r="I194" s="216"/>
      <c r="J194" s="217" t="s">
        <v>258</v>
      </c>
      <c r="K194" s="218">
        <v>1</v>
      </c>
      <c r="L194" s="219">
        <v>0</v>
      </c>
      <c r="M194" s="220"/>
      <c r="N194" s="218">
        <f>ROUND(L194*K194,3)</f>
        <v>0</v>
      </c>
      <c r="O194" s="218"/>
      <c r="P194" s="218"/>
      <c r="Q194" s="218"/>
      <c r="R194" s="46"/>
      <c r="T194" s="221" t="s">
        <v>20</v>
      </c>
      <c r="U194" s="54" t="s">
        <v>43</v>
      </c>
      <c r="V194" s="45"/>
      <c r="W194" s="222">
        <f>V194*K194</f>
        <v>0</v>
      </c>
      <c r="X194" s="222">
        <v>0.0087152319999999998</v>
      </c>
      <c r="Y194" s="222">
        <f>X194*K194</f>
        <v>0.0087152319999999998</v>
      </c>
      <c r="Z194" s="222">
        <v>0</v>
      </c>
      <c r="AA194" s="223">
        <f>Z194*K194</f>
        <v>0</v>
      </c>
      <c r="AR194" s="20" t="s">
        <v>224</v>
      </c>
      <c r="AT194" s="20" t="s">
        <v>168</v>
      </c>
      <c r="AU194" s="20" t="s">
        <v>146</v>
      </c>
      <c r="AY194" s="20" t="s">
        <v>167</v>
      </c>
      <c r="BE194" s="136">
        <f>IF(U194="základná",N194,0)</f>
        <v>0</v>
      </c>
      <c r="BF194" s="136">
        <f>IF(U194="znížená",N194,0)</f>
        <v>0</v>
      </c>
      <c r="BG194" s="136">
        <f>IF(U194="zákl. prenesená",N194,0)</f>
        <v>0</v>
      </c>
      <c r="BH194" s="136">
        <f>IF(U194="zníž. prenesená",N194,0)</f>
        <v>0</v>
      </c>
      <c r="BI194" s="136">
        <f>IF(U194="nulová",N194,0)</f>
        <v>0</v>
      </c>
      <c r="BJ194" s="20" t="s">
        <v>146</v>
      </c>
      <c r="BK194" s="224">
        <f>ROUND(L194*K194,3)</f>
        <v>0</v>
      </c>
      <c r="BL194" s="20" t="s">
        <v>224</v>
      </c>
      <c r="BM194" s="20" t="s">
        <v>349</v>
      </c>
    </row>
    <row r="195" s="1" customFormat="1" ht="25.5" customHeight="1">
      <c r="B195" s="44"/>
      <c r="C195" s="214" t="s">
        <v>350</v>
      </c>
      <c r="D195" s="214" t="s">
        <v>168</v>
      </c>
      <c r="E195" s="215" t="s">
        <v>351</v>
      </c>
      <c r="F195" s="216" t="s">
        <v>352</v>
      </c>
      <c r="G195" s="216"/>
      <c r="H195" s="216"/>
      <c r="I195" s="216"/>
      <c r="J195" s="217" t="s">
        <v>258</v>
      </c>
      <c r="K195" s="218">
        <v>1</v>
      </c>
      <c r="L195" s="219">
        <v>0</v>
      </c>
      <c r="M195" s="220"/>
      <c r="N195" s="218">
        <f>ROUND(L195*K195,3)</f>
        <v>0</v>
      </c>
      <c r="O195" s="218"/>
      <c r="P195" s="218"/>
      <c r="Q195" s="218"/>
      <c r="R195" s="46"/>
      <c r="T195" s="221" t="s">
        <v>20</v>
      </c>
      <c r="U195" s="54" t="s">
        <v>43</v>
      </c>
      <c r="V195" s="45"/>
      <c r="W195" s="222">
        <f>V195*K195</f>
        <v>0</v>
      </c>
      <c r="X195" s="222">
        <v>0</v>
      </c>
      <c r="Y195" s="222">
        <f>X195*K195</f>
        <v>0</v>
      </c>
      <c r="Z195" s="222">
        <v>0</v>
      </c>
      <c r="AA195" s="223">
        <f>Z195*K195</f>
        <v>0</v>
      </c>
      <c r="AR195" s="20" t="s">
        <v>224</v>
      </c>
      <c r="AT195" s="20" t="s">
        <v>168</v>
      </c>
      <c r="AU195" s="20" t="s">
        <v>146</v>
      </c>
      <c r="AY195" s="20" t="s">
        <v>167</v>
      </c>
      <c r="BE195" s="136">
        <f>IF(U195="základná",N195,0)</f>
        <v>0</v>
      </c>
      <c r="BF195" s="136">
        <f>IF(U195="znížená",N195,0)</f>
        <v>0</v>
      </c>
      <c r="BG195" s="136">
        <f>IF(U195="zákl. prenesená",N195,0)</f>
        <v>0</v>
      </c>
      <c r="BH195" s="136">
        <f>IF(U195="zníž. prenesená",N195,0)</f>
        <v>0</v>
      </c>
      <c r="BI195" s="136">
        <f>IF(U195="nulová",N195,0)</f>
        <v>0</v>
      </c>
      <c r="BJ195" s="20" t="s">
        <v>146</v>
      </c>
      <c r="BK195" s="224">
        <f>ROUND(L195*K195,3)</f>
        <v>0</v>
      </c>
      <c r="BL195" s="20" t="s">
        <v>224</v>
      </c>
      <c r="BM195" s="20" t="s">
        <v>353</v>
      </c>
    </row>
    <row r="196" s="1" customFormat="1" ht="16.5" customHeight="1">
      <c r="B196" s="44"/>
      <c r="C196" s="229" t="s">
        <v>354</v>
      </c>
      <c r="D196" s="229" t="s">
        <v>227</v>
      </c>
      <c r="E196" s="230" t="s">
        <v>355</v>
      </c>
      <c r="F196" s="231" t="s">
        <v>356</v>
      </c>
      <c r="G196" s="231"/>
      <c r="H196" s="231"/>
      <c r="I196" s="231"/>
      <c r="J196" s="232" t="s">
        <v>263</v>
      </c>
      <c r="K196" s="233">
        <v>1</v>
      </c>
      <c r="L196" s="234">
        <v>0</v>
      </c>
      <c r="M196" s="235"/>
      <c r="N196" s="233">
        <f>ROUND(L196*K196,3)</f>
        <v>0</v>
      </c>
      <c r="O196" s="218"/>
      <c r="P196" s="218"/>
      <c r="Q196" s="218"/>
      <c r="R196" s="46"/>
      <c r="T196" s="221" t="s">
        <v>20</v>
      </c>
      <c r="U196" s="54" t="s">
        <v>43</v>
      </c>
      <c r="V196" s="45"/>
      <c r="W196" s="222">
        <f>V196*K196</f>
        <v>0</v>
      </c>
      <c r="X196" s="222">
        <v>0.0028</v>
      </c>
      <c r="Y196" s="222">
        <f>X196*K196</f>
        <v>0.0028</v>
      </c>
      <c r="Z196" s="222">
        <v>0</v>
      </c>
      <c r="AA196" s="223">
        <f>Z196*K196</f>
        <v>0</v>
      </c>
      <c r="AR196" s="20" t="s">
        <v>230</v>
      </c>
      <c r="AT196" s="20" t="s">
        <v>227</v>
      </c>
      <c r="AU196" s="20" t="s">
        <v>146</v>
      </c>
      <c r="AY196" s="20" t="s">
        <v>167</v>
      </c>
      <c r="BE196" s="136">
        <f>IF(U196="základná",N196,0)</f>
        <v>0</v>
      </c>
      <c r="BF196" s="136">
        <f>IF(U196="znížená",N196,0)</f>
        <v>0</v>
      </c>
      <c r="BG196" s="136">
        <f>IF(U196="zákl. prenesená",N196,0)</f>
        <v>0</v>
      </c>
      <c r="BH196" s="136">
        <f>IF(U196="zníž. prenesená",N196,0)</f>
        <v>0</v>
      </c>
      <c r="BI196" s="136">
        <f>IF(U196="nulová",N196,0)</f>
        <v>0</v>
      </c>
      <c r="BJ196" s="20" t="s">
        <v>146</v>
      </c>
      <c r="BK196" s="224">
        <f>ROUND(L196*K196,3)</f>
        <v>0</v>
      </c>
      <c r="BL196" s="20" t="s">
        <v>224</v>
      </c>
      <c r="BM196" s="20" t="s">
        <v>357</v>
      </c>
    </row>
    <row r="197" s="1" customFormat="1" ht="25.5" customHeight="1">
      <c r="B197" s="44"/>
      <c r="C197" s="214" t="s">
        <v>358</v>
      </c>
      <c r="D197" s="214" t="s">
        <v>168</v>
      </c>
      <c r="E197" s="215" t="s">
        <v>359</v>
      </c>
      <c r="F197" s="216" t="s">
        <v>360</v>
      </c>
      <c r="G197" s="216"/>
      <c r="H197" s="216"/>
      <c r="I197" s="216"/>
      <c r="J197" s="217" t="s">
        <v>258</v>
      </c>
      <c r="K197" s="218">
        <v>1</v>
      </c>
      <c r="L197" s="219">
        <v>0</v>
      </c>
      <c r="M197" s="220"/>
      <c r="N197" s="218">
        <f>ROUND(L197*K197,3)</f>
        <v>0</v>
      </c>
      <c r="O197" s="218"/>
      <c r="P197" s="218"/>
      <c r="Q197" s="218"/>
      <c r="R197" s="46"/>
      <c r="T197" s="221" t="s">
        <v>20</v>
      </c>
      <c r="U197" s="54" t="s">
        <v>43</v>
      </c>
      <c r="V197" s="45"/>
      <c r="W197" s="222">
        <f>V197*K197</f>
        <v>0</v>
      </c>
      <c r="X197" s="222">
        <v>0.000144</v>
      </c>
      <c r="Y197" s="222">
        <f>X197*K197</f>
        <v>0.000144</v>
      </c>
      <c r="Z197" s="222">
        <v>0</v>
      </c>
      <c r="AA197" s="223">
        <f>Z197*K197</f>
        <v>0</v>
      </c>
      <c r="AR197" s="20" t="s">
        <v>224</v>
      </c>
      <c r="AT197" s="20" t="s">
        <v>168</v>
      </c>
      <c r="AU197" s="20" t="s">
        <v>146</v>
      </c>
      <c r="AY197" s="20" t="s">
        <v>167</v>
      </c>
      <c r="BE197" s="136">
        <f>IF(U197="základná",N197,0)</f>
        <v>0</v>
      </c>
      <c r="BF197" s="136">
        <f>IF(U197="znížená",N197,0)</f>
        <v>0</v>
      </c>
      <c r="BG197" s="136">
        <f>IF(U197="zákl. prenesená",N197,0)</f>
        <v>0</v>
      </c>
      <c r="BH197" s="136">
        <f>IF(U197="zníž. prenesená",N197,0)</f>
        <v>0</v>
      </c>
      <c r="BI197" s="136">
        <f>IF(U197="nulová",N197,0)</f>
        <v>0</v>
      </c>
      <c r="BJ197" s="20" t="s">
        <v>146</v>
      </c>
      <c r="BK197" s="224">
        <f>ROUND(L197*K197,3)</f>
        <v>0</v>
      </c>
      <c r="BL197" s="20" t="s">
        <v>224</v>
      </c>
      <c r="BM197" s="20" t="s">
        <v>361</v>
      </c>
    </row>
    <row r="198" s="1" customFormat="1" ht="25.5" customHeight="1">
      <c r="B198" s="44"/>
      <c r="C198" s="229" t="s">
        <v>362</v>
      </c>
      <c r="D198" s="229" t="s">
        <v>227</v>
      </c>
      <c r="E198" s="230" t="s">
        <v>363</v>
      </c>
      <c r="F198" s="231" t="s">
        <v>364</v>
      </c>
      <c r="G198" s="231"/>
      <c r="H198" s="231"/>
      <c r="I198" s="231"/>
      <c r="J198" s="232" t="s">
        <v>263</v>
      </c>
      <c r="K198" s="233">
        <v>1</v>
      </c>
      <c r="L198" s="234">
        <v>0</v>
      </c>
      <c r="M198" s="235"/>
      <c r="N198" s="233">
        <f>ROUND(L198*K198,3)</f>
        <v>0</v>
      </c>
      <c r="O198" s="218"/>
      <c r="P198" s="218"/>
      <c r="Q198" s="218"/>
      <c r="R198" s="46"/>
      <c r="T198" s="221" t="s">
        <v>20</v>
      </c>
      <c r="U198" s="54" t="s">
        <v>43</v>
      </c>
      <c r="V198" s="45"/>
      <c r="W198" s="222">
        <f>V198*K198</f>
        <v>0</v>
      </c>
      <c r="X198" s="222">
        <v>0.0030000000000000001</v>
      </c>
      <c r="Y198" s="222">
        <f>X198*K198</f>
        <v>0.0030000000000000001</v>
      </c>
      <c r="Z198" s="222">
        <v>0</v>
      </c>
      <c r="AA198" s="223">
        <f>Z198*K198</f>
        <v>0</v>
      </c>
      <c r="AR198" s="20" t="s">
        <v>230</v>
      </c>
      <c r="AT198" s="20" t="s">
        <v>227</v>
      </c>
      <c r="AU198" s="20" t="s">
        <v>146</v>
      </c>
      <c r="AY198" s="20" t="s">
        <v>167</v>
      </c>
      <c r="BE198" s="136">
        <f>IF(U198="základná",N198,0)</f>
        <v>0</v>
      </c>
      <c r="BF198" s="136">
        <f>IF(U198="znížená",N198,0)</f>
        <v>0</v>
      </c>
      <c r="BG198" s="136">
        <f>IF(U198="zákl. prenesená",N198,0)</f>
        <v>0</v>
      </c>
      <c r="BH198" s="136">
        <f>IF(U198="zníž. prenesená",N198,0)</f>
        <v>0</v>
      </c>
      <c r="BI198" s="136">
        <f>IF(U198="nulová",N198,0)</f>
        <v>0</v>
      </c>
      <c r="BJ198" s="20" t="s">
        <v>146</v>
      </c>
      <c r="BK198" s="224">
        <f>ROUND(L198*K198,3)</f>
        <v>0</v>
      </c>
      <c r="BL198" s="20" t="s">
        <v>224</v>
      </c>
      <c r="BM198" s="20" t="s">
        <v>365</v>
      </c>
    </row>
    <row r="199" s="9" customFormat="1" ht="29.88" customHeight="1">
      <c r="B199" s="200"/>
      <c r="C199" s="201"/>
      <c r="D199" s="211" t="s">
        <v>128</v>
      </c>
      <c r="E199" s="211"/>
      <c r="F199" s="211"/>
      <c r="G199" s="211"/>
      <c r="H199" s="211"/>
      <c r="I199" s="211"/>
      <c r="J199" s="211"/>
      <c r="K199" s="211"/>
      <c r="L199" s="211"/>
      <c r="M199" s="211"/>
      <c r="N199" s="225">
        <f>BK199</f>
        <v>0</v>
      </c>
      <c r="O199" s="226"/>
      <c r="P199" s="226"/>
      <c r="Q199" s="226"/>
      <c r="R199" s="204"/>
      <c r="T199" s="205"/>
      <c r="U199" s="201"/>
      <c r="V199" s="201"/>
      <c r="W199" s="206">
        <f>SUM(W200:W203)</f>
        <v>0</v>
      </c>
      <c r="X199" s="201"/>
      <c r="Y199" s="206">
        <f>SUM(Y200:Y203)</f>
        <v>0.52654389999999995</v>
      </c>
      <c r="Z199" s="201"/>
      <c r="AA199" s="207">
        <f>SUM(AA200:AA203)</f>
        <v>0</v>
      </c>
      <c r="AR199" s="208" t="s">
        <v>146</v>
      </c>
      <c r="AT199" s="209" t="s">
        <v>75</v>
      </c>
      <c r="AU199" s="209" t="s">
        <v>84</v>
      </c>
      <c r="AY199" s="208" t="s">
        <v>167</v>
      </c>
      <c r="BK199" s="210">
        <f>SUM(BK200:BK203)</f>
        <v>0</v>
      </c>
    </row>
    <row r="200" s="1" customFormat="1" ht="25.5" customHeight="1">
      <c r="B200" s="44"/>
      <c r="C200" s="214" t="s">
        <v>366</v>
      </c>
      <c r="D200" s="214" t="s">
        <v>168</v>
      </c>
      <c r="E200" s="215" t="s">
        <v>367</v>
      </c>
      <c r="F200" s="216" t="s">
        <v>368</v>
      </c>
      <c r="G200" s="216"/>
      <c r="H200" s="216"/>
      <c r="I200" s="216"/>
      <c r="J200" s="217" t="s">
        <v>263</v>
      </c>
      <c r="K200" s="218">
        <v>168</v>
      </c>
      <c r="L200" s="219">
        <v>0</v>
      </c>
      <c r="M200" s="220"/>
      <c r="N200" s="218">
        <f>ROUND(L200*K200,3)</f>
        <v>0</v>
      </c>
      <c r="O200" s="218"/>
      <c r="P200" s="218"/>
      <c r="Q200" s="218"/>
      <c r="R200" s="46"/>
      <c r="T200" s="221" t="s">
        <v>20</v>
      </c>
      <c r="U200" s="54" t="s">
        <v>43</v>
      </c>
      <c r="V200" s="45"/>
      <c r="W200" s="222">
        <f>V200*K200</f>
        <v>0</v>
      </c>
      <c r="X200" s="222">
        <v>0</v>
      </c>
      <c r="Y200" s="222">
        <f>X200*K200</f>
        <v>0</v>
      </c>
      <c r="Z200" s="222">
        <v>0</v>
      </c>
      <c r="AA200" s="223">
        <f>Z200*K200</f>
        <v>0</v>
      </c>
      <c r="AR200" s="20" t="s">
        <v>224</v>
      </c>
      <c r="AT200" s="20" t="s">
        <v>168</v>
      </c>
      <c r="AU200" s="20" t="s">
        <v>146</v>
      </c>
      <c r="AY200" s="20" t="s">
        <v>167</v>
      </c>
      <c r="BE200" s="136">
        <f>IF(U200="základná",N200,0)</f>
        <v>0</v>
      </c>
      <c r="BF200" s="136">
        <f>IF(U200="znížená",N200,0)</f>
        <v>0</v>
      </c>
      <c r="BG200" s="136">
        <f>IF(U200="zákl. prenesená",N200,0)</f>
        <v>0</v>
      </c>
      <c r="BH200" s="136">
        <f>IF(U200="zníž. prenesená",N200,0)</f>
        <v>0</v>
      </c>
      <c r="BI200" s="136">
        <f>IF(U200="nulová",N200,0)</f>
        <v>0</v>
      </c>
      <c r="BJ200" s="20" t="s">
        <v>146</v>
      </c>
      <c r="BK200" s="224">
        <f>ROUND(L200*K200,3)</f>
        <v>0</v>
      </c>
      <c r="BL200" s="20" t="s">
        <v>224</v>
      </c>
      <c r="BM200" s="20" t="s">
        <v>369</v>
      </c>
    </row>
    <row r="201" s="1" customFormat="1" ht="25.5" customHeight="1">
      <c r="B201" s="44"/>
      <c r="C201" s="214" t="s">
        <v>370</v>
      </c>
      <c r="D201" s="214" t="s">
        <v>168</v>
      </c>
      <c r="E201" s="215" t="s">
        <v>371</v>
      </c>
      <c r="F201" s="216" t="s">
        <v>372</v>
      </c>
      <c r="G201" s="216"/>
      <c r="H201" s="216"/>
      <c r="I201" s="216"/>
      <c r="J201" s="217" t="s">
        <v>246</v>
      </c>
      <c r="K201" s="218">
        <v>179.59999999999999</v>
      </c>
      <c r="L201" s="219">
        <v>0</v>
      </c>
      <c r="M201" s="220"/>
      <c r="N201" s="218">
        <f>ROUND(L201*K201,3)</f>
        <v>0</v>
      </c>
      <c r="O201" s="218"/>
      <c r="P201" s="218"/>
      <c r="Q201" s="218"/>
      <c r="R201" s="46"/>
      <c r="T201" s="221" t="s">
        <v>20</v>
      </c>
      <c r="U201" s="54" t="s">
        <v>43</v>
      </c>
      <c r="V201" s="45"/>
      <c r="W201" s="222">
        <f>V201*K201</f>
        <v>0</v>
      </c>
      <c r="X201" s="222">
        <v>0.0011102499999999999</v>
      </c>
      <c r="Y201" s="222">
        <f>X201*K201</f>
        <v>0.19940089999999996</v>
      </c>
      <c r="Z201" s="222">
        <v>0</v>
      </c>
      <c r="AA201" s="223">
        <f>Z201*K201</f>
        <v>0</v>
      </c>
      <c r="AR201" s="20" t="s">
        <v>224</v>
      </c>
      <c r="AT201" s="20" t="s">
        <v>168</v>
      </c>
      <c r="AU201" s="20" t="s">
        <v>146</v>
      </c>
      <c r="AY201" s="20" t="s">
        <v>167</v>
      </c>
      <c r="BE201" s="136">
        <f>IF(U201="základná",N201,0)</f>
        <v>0</v>
      </c>
      <c r="BF201" s="136">
        <f>IF(U201="znížená",N201,0)</f>
        <v>0</v>
      </c>
      <c r="BG201" s="136">
        <f>IF(U201="zákl. prenesená",N201,0)</f>
        <v>0</v>
      </c>
      <c r="BH201" s="136">
        <f>IF(U201="zníž. prenesená",N201,0)</f>
        <v>0</v>
      </c>
      <c r="BI201" s="136">
        <f>IF(U201="nulová",N201,0)</f>
        <v>0</v>
      </c>
      <c r="BJ201" s="20" t="s">
        <v>146</v>
      </c>
      <c r="BK201" s="224">
        <f>ROUND(L201*K201,3)</f>
        <v>0</v>
      </c>
      <c r="BL201" s="20" t="s">
        <v>224</v>
      </c>
      <c r="BM201" s="20" t="s">
        <v>373</v>
      </c>
    </row>
    <row r="202" s="1" customFormat="1" ht="25.5" customHeight="1">
      <c r="B202" s="44"/>
      <c r="C202" s="214" t="s">
        <v>374</v>
      </c>
      <c r="D202" s="214" t="s">
        <v>168</v>
      </c>
      <c r="E202" s="215" t="s">
        <v>375</v>
      </c>
      <c r="F202" s="216" t="s">
        <v>376</v>
      </c>
      <c r="G202" s="216"/>
      <c r="H202" s="216"/>
      <c r="I202" s="216"/>
      <c r="J202" s="217" t="s">
        <v>246</v>
      </c>
      <c r="K202" s="218">
        <v>244</v>
      </c>
      <c r="L202" s="219">
        <v>0</v>
      </c>
      <c r="M202" s="220"/>
      <c r="N202" s="218">
        <f>ROUND(L202*K202,3)</f>
        <v>0</v>
      </c>
      <c r="O202" s="218"/>
      <c r="P202" s="218"/>
      <c r="Q202" s="218"/>
      <c r="R202" s="46"/>
      <c r="T202" s="221" t="s">
        <v>20</v>
      </c>
      <c r="U202" s="54" t="s">
        <v>43</v>
      </c>
      <c r="V202" s="45"/>
      <c r="W202" s="222">
        <f>V202*K202</f>
        <v>0</v>
      </c>
      <c r="X202" s="222">
        <v>0.0013407499999999999</v>
      </c>
      <c r="Y202" s="222">
        <f>X202*K202</f>
        <v>0.32714299999999996</v>
      </c>
      <c r="Z202" s="222">
        <v>0</v>
      </c>
      <c r="AA202" s="223">
        <f>Z202*K202</f>
        <v>0</v>
      </c>
      <c r="AR202" s="20" t="s">
        <v>224</v>
      </c>
      <c r="AT202" s="20" t="s">
        <v>168</v>
      </c>
      <c r="AU202" s="20" t="s">
        <v>146</v>
      </c>
      <c r="AY202" s="20" t="s">
        <v>167</v>
      </c>
      <c r="BE202" s="136">
        <f>IF(U202="základná",N202,0)</f>
        <v>0</v>
      </c>
      <c r="BF202" s="136">
        <f>IF(U202="znížená",N202,0)</f>
        <v>0</v>
      </c>
      <c r="BG202" s="136">
        <f>IF(U202="zákl. prenesená",N202,0)</f>
        <v>0</v>
      </c>
      <c r="BH202" s="136">
        <f>IF(U202="zníž. prenesená",N202,0)</f>
        <v>0</v>
      </c>
      <c r="BI202" s="136">
        <f>IF(U202="nulová",N202,0)</f>
        <v>0</v>
      </c>
      <c r="BJ202" s="20" t="s">
        <v>146</v>
      </c>
      <c r="BK202" s="224">
        <f>ROUND(L202*K202,3)</f>
        <v>0</v>
      </c>
      <c r="BL202" s="20" t="s">
        <v>224</v>
      </c>
      <c r="BM202" s="20" t="s">
        <v>377</v>
      </c>
    </row>
    <row r="203" s="1" customFormat="1" ht="25.5" customHeight="1">
      <c r="B203" s="44"/>
      <c r="C203" s="214" t="s">
        <v>378</v>
      </c>
      <c r="D203" s="214" t="s">
        <v>168</v>
      </c>
      <c r="E203" s="215" t="s">
        <v>379</v>
      </c>
      <c r="F203" s="216" t="s">
        <v>380</v>
      </c>
      <c r="G203" s="216"/>
      <c r="H203" s="216"/>
      <c r="I203" s="216"/>
      <c r="J203" s="217" t="s">
        <v>246</v>
      </c>
      <c r="K203" s="218">
        <v>423.60000000000002</v>
      </c>
      <c r="L203" s="219">
        <v>0</v>
      </c>
      <c r="M203" s="220"/>
      <c r="N203" s="218">
        <f>ROUND(L203*K203,3)</f>
        <v>0</v>
      </c>
      <c r="O203" s="218"/>
      <c r="P203" s="218"/>
      <c r="Q203" s="218"/>
      <c r="R203" s="46"/>
      <c r="T203" s="221" t="s">
        <v>20</v>
      </c>
      <c r="U203" s="54" t="s">
        <v>43</v>
      </c>
      <c r="V203" s="45"/>
      <c r="W203" s="222">
        <f>V203*K203</f>
        <v>0</v>
      </c>
      <c r="X203" s="222">
        <v>0</v>
      </c>
      <c r="Y203" s="222">
        <f>X203*K203</f>
        <v>0</v>
      </c>
      <c r="Z203" s="222">
        <v>0</v>
      </c>
      <c r="AA203" s="223">
        <f>Z203*K203</f>
        <v>0</v>
      </c>
      <c r="AR203" s="20" t="s">
        <v>224</v>
      </c>
      <c r="AT203" s="20" t="s">
        <v>168</v>
      </c>
      <c r="AU203" s="20" t="s">
        <v>146</v>
      </c>
      <c r="AY203" s="20" t="s">
        <v>167</v>
      </c>
      <c r="BE203" s="136">
        <f>IF(U203="základná",N203,0)</f>
        <v>0</v>
      </c>
      <c r="BF203" s="136">
        <f>IF(U203="znížená",N203,0)</f>
        <v>0</v>
      </c>
      <c r="BG203" s="136">
        <f>IF(U203="zákl. prenesená",N203,0)</f>
        <v>0</v>
      </c>
      <c r="BH203" s="136">
        <f>IF(U203="zníž. prenesená",N203,0)</f>
        <v>0</v>
      </c>
      <c r="BI203" s="136">
        <f>IF(U203="nulová",N203,0)</f>
        <v>0</v>
      </c>
      <c r="BJ203" s="20" t="s">
        <v>146</v>
      </c>
      <c r="BK203" s="224">
        <f>ROUND(L203*K203,3)</f>
        <v>0</v>
      </c>
      <c r="BL203" s="20" t="s">
        <v>224</v>
      </c>
      <c r="BM203" s="20" t="s">
        <v>381</v>
      </c>
    </row>
    <row r="204" s="9" customFormat="1" ht="29.88" customHeight="1">
      <c r="B204" s="200"/>
      <c r="C204" s="201"/>
      <c r="D204" s="211" t="s">
        <v>129</v>
      </c>
      <c r="E204" s="211"/>
      <c r="F204" s="211"/>
      <c r="G204" s="211"/>
      <c r="H204" s="211"/>
      <c r="I204" s="211"/>
      <c r="J204" s="211"/>
      <c r="K204" s="211"/>
      <c r="L204" s="211"/>
      <c r="M204" s="211"/>
      <c r="N204" s="225">
        <f>BK204</f>
        <v>0</v>
      </c>
      <c r="O204" s="226"/>
      <c r="P204" s="226"/>
      <c r="Q204" s="226"/>
      <c r="R204" s="204"/>
      <c r="T204" s="205"/>
      <c r="U204" s="201"/>
      <c r="V204" s="201"/>
      <c r="W204" s="206">
        <f>SUM(W205:W238)</f>
        <v>0</v>
      </c>
      <c r="X204" s="201"/>
      <c r="Y204" s="206">
        <f>SUM(Y205:Y238)</f>
        <v>0.038568200000000004</v>
      </c>
      <c r="Z204" s="201"/>
      <c r="AA204" s="207">
        <f>SUM(AA205:AA238)</f>
        <v>0</v>
      </c>
      <c r="AR204" s="208" t="s">
        <v>146</v>
      </c>
      <c r="AT204" s="209" t="s">
        <v>75</v>
      </c>
      <c r="AU204" s="209" t="s">
        <v>84</v>
      </c>
      <c r="AY204" s="208" t="s">
        <v>167</v>
      </c>
      <c r="BK204" s="210">
        <f>SUM(BK205:BK238)</f>
        <v>0</v>
      </c>
    </row>
    <row r="205" s="1" customFormat="1" ht="16.5" customHeight="1">
      <c r="B205" s="44"/>
      <c r="C205" s="214" t="s">
        <v>382</v>
      </c>
      <c r="D205" s="214" t="s">
        <v>168</v>
      </c>
      <c r="E205" s="215" t="s">
        <v>383</v>
      </c>
      <c r="F205" s="216" t="s">
        <v>384</v>
      </c>
      <c r="G205" s="216"/>
      <c r="H205" s="216"/>
      <c r="I205" s="216"/>
      <c r="J205" s="217" t="s">
        <v>385</v>
      </c>
      <c r="K205" s="218">
        <v>1</v>
      </c>
      <c r="L205" s="219">
        <v>0</v>
      </c>
      <c r="M205" s="220"/>
      <c r="N205" s="218">
        <f>ROUND(L205*K205,3)</f>
        <v>0</v>
      </c>
      <c r="O205" s="218"/>
      <c r="P205" s="218"/>
      <c r="Q205" s="218"/>
      <c r="R205" s="46"/>
      <c r="T205" s="221" t="s">
        <v>20</v>
      </c>
      <c r="U205" s="54" t="s">
        <v>43</v>
      </c>
      <c r="V205" s="45"/>
      <c r="W205" s="222">
        <f>V205*K205</f>
        <v>0</v>
      </c>
      <c r="X205" s="222">
        <v>0</v>
      </c>
      <c r="Y205" s="222">
        <f>X205*K205</f>
        <v>0</v>
      </c>
      <c r="Z205" s="222">
        <v>0</v>
      </c>
      <c r="AA205" s="223">
        <f>Z205*K205</f>
        <v>0</v>
      </c>
      <c r="AR205" s="20" t="s">
        <v>386</v>
      </c>
      <c r="AT205" s="20" t="s">
        <v>168</v>
      </c>
      <c r="AU205" s="20" t="s">
        <v>146</v>
      </c>
      <c r="AY205" s="20" t="s">
        <v>167</v>
      </c>
      <c r="BE205" s="136">
        <f>IF(U205="základná",N205,0)</f>
        <v>0</v>
      </c>
      <c r="BF205" s="136">
        <f>IF(U205="znížená",N205,0)</f>
        <v>0</v>
      </c>
      <c r="BG205" s="136">
        <f>IF(U205="zákl. prenesená",N205,0)</f>
        <v>0</v>
      </c>
      <c r="BH205" s="136">
        <f>IF(U205="zníž. prenesená",N205,0)</f>
        <v>0</v>
      </c>
      <c r="BI205" s="136">
        <f>IF(U205="nulová",N205,0)</f>
        <v>0</v>
      </c>
      <c r="BJ205" s="20" t="s">
        <v>146</v>
      </c>
      <c r="BK205" s="224">
        <f>ROUND(L205*K205,3)</f>
        <v>0</v>
      </c>
      <c r="BL205" s="20" t="s">
        <v>386</v>
      </c>
      <c r="BM205" s="20" t="s">
        <v>387</v>
      </c>
    </row>
    <row r="206" s="1" customFormat="1" ht="25.5" customHeight="1">
      <c r="B206" s="44"/>
      <c r="C206" s="214" t="s">
        <v>388</v>
      </c>
      <c r="D206" s="214" t="s">
        <v>168</v>
      </c>
      <c r="E206" s="215" t="s">
        <v>389</v>
      </c>
      <c r="F206" s="216" t="s">
        <v>390</v>
      </c>
      <c r="G206" s="216"/>
      <c r="H206" s="216"/>
      <c r="I206" s="216"/>
      <c r="J206" s="217" t="s">
        <v>263</v>
      </c>
      <c r="K206" s="218">
        <v>66</v>
      </c>
      <c r="L206" s="219">
        <v>0</v>
      </c>
      <c r="M206" s="220"/>
      <c r="N206" s="218">
        <f>ROUND(L206*K206,3)</f>
        <v>0</v>
      </c>
      <c r="O206" s="218"/>
      <c r="P206" s="218"/>
      <c r="Q206" s="218"/>
      <c r="R206" s="46"/>
      <c r="T206" s="221" t="s">
        <v>20</v>
      </c>
      <c r="U206" s="54" t="s">
        <v>43</v>
      </c>
      <c r="V206" s="45"/>
      <c r="W206" s="222">
        <f>V206*K206</f>
        <v>0</v>
      </c>
      <c r="X206" s="222">
        <v>3.0000000000000001E-05</v>
      </c>
      <c r="Y206" s="222">
        <f>X206*K206</f>
        <v>0.00198</v>
      </c>
      <c r="Z206" s="222">
        <v>0</v>
      </c>
      <c r="AA206" s="223">
        <f>Z206*K206</f>
        <v>0</v>
      </c>
      <c r="AR206" s="20" t="s">
        <v>224</v>
      </c>
      <c r="AT206" s="20" t="s">
        <v>168</v>
      </c>
      <c r="AU206" s="20" t="s">
        <v>146</v>
      </c>
      <c r="AY206" s="20" t="s">
        <v>167</v>
      </c>
      <c r="BE206" s="136">
        <f>IF(U206="základná",N206,0)</f>
        <v>0</v>
      </c>
      <c r="BF206" s="136">
        <f>IF(U206="znížená",N206,0)</f>
        <v>0</v>
      </c>
      <c r="BG206" s="136">
        <f>IF(U206="zákl. prenesená",N206,0)</f>
        <v>0</v>
      </c>
      <c r="BH206" s="136">
        <f>IF(U206="zníž. prenesená",N206,0)</f>
        <v>0</v>
      </c>
      <c r="BI206" s="136">
        <f>IF(U206="nulová",N206,0)</f>
        <v>0</v>
      </c>
      <c r="BJ206" s="20" t="s">
        <v>146</v>
      </c>
      <c r="BK206" s="224">
        <f>ROUND(L206*K206,3)</f>
        <v>0</v>
      </c>
      <c r="BL206" s="20" t="s">
        <v>224</v>
      </c>
      <c r="BM206" s="20" t="s">
        <v>391</v>
      </c>
    </row>
    <row r="207" s="1" customFormat="1" ht="16.5" customHeight="1">
      <c r="B207" s="44"/>
      <c r="C207" s="229" t="s">
        <v>392</v>
      </c>
      <c r="D207" s="229" t="s">
        <v>227</v>
      </c>
      <c r="E207" s="230" t="s">
        <v>393</v>
      </c>
      <c r="F207" s="231" t="s">
        <v>394</v>
      </c>
      <c r="G207" s="231"/>
      <c r="H207" s="231"/>
      <c r="I207" s="231"/>
      <c r="J207" s="232" t="s">
        <v>263</v>
      </c>
      <c r="K207" s="233">
        <v>22</v>
      </c>
      <c r="L207" s="234">
        <v>0</v>
      </c>
      <c r="M207" s="235"/>
      <c r="N207" s="233">
        <f>ROUND(L207*K207,3)</f>
        <v>0</v>
      </c>
      <c r="O207" s="218"/>
      <c r="P207" s="218"/>
      <c r="Q207" s="218"/>
      <c r="R207" s="46"/>
      <c r="T207" s="221" t="s">
        <v>20</v>
      </c>
      <c r="U207" s="54" t="s">
        <v>43</v>
      </c>
      <c r="V207" s="45"/>
      <c r="W207" s="222">
        <f>V207*K207</f>
        <v>0</v>
      </c>
      <c r="X207" s="222">
        <v>8.0000000000000007E-05</v>
      </c>
      <c r="Y207" s="222">
        <f>X207*K207</f>
        <v>0.0017600000000000001</v>
      </c>
      <c r="Z207" s="222">
        <v>0</v>
      </c>
      <c r="AA207" s="223">
        <f>Z207*K207</f>
        <v>0</v>
      </c>
      <c r="AR207" s="20" t="s">
        <v>230</v>
      </c>
      <c r="AT207" s="20" t="s">
        <v>227</v>
      </c>
      <c r="AU207" s="20" t="s">
        <v>146</v>
      </c>
      <c r="AY207" s="20" t="s">
        <v>167</v>
      </c>
      <c r="BE207" s="136">
        <f>IF(U207="základná",N207,0)</f>
        <v>0</v>
      </c>
      <c r="BF207" s="136">
        <f>IF(U207="znížená",N207,0)</f>
        <v>0</v>
      </c>
      <c r="BG207" s="136">
        <f>IF(U207="zákl. prenesená",N207,0)</f>
        <v>0</v>
      </c>
      <c r="BH207" s="136">
        <f>IF(U207="zníž. prenesená",N207,0)</f>
        <v>0</v>
      </c>
      <c r="BI207" s="136">
        <f>IF(U207="nulová",N207,0)</f>
        <v>0</v>
      </c>
      <c r="BJ207" s="20" t="s">
        <v>146</v>
      </c>
      <c r="BK207" s="224">
        <f>ROUND(L207*K207,3)</f>
        <v>0</v>
      </c>
      <c r="BL207" s="20" t="s">
        <v>224</v>
      </c>
      <c r="BM207" s="20" t="s">
        <v>395</v>
      </c>
    </row>
    <row r="208" s="1" customFormat="1" ht="25.5" customHeight="1">
      <c r="B208" s="44"/>
      <c r="C208" s="229" t="s">
        <v>396</v>
      </c>
      <c r="D208" s="229" t="s">
        <v>227</v>
      </c>
      <c r="E208" s="230" t="s">
        <v>397</v>
      </c>
      <c r="F208" s="231" t="s">
        <v>398</v>
      </c>
      <c r="G208" s="231"/>
      <c r="H208" s="231"/>
      <c r="I208" s="231"/>
      <c r="J208" s="232" t="s">
        <v>263</v>
      </c>
      <c r="K208" s="233">
        <v>22</v>
      </c>
      <c r="L208" s="234">
        <v>0</v>
      </c>
      <c r="M208" s="235"/>
      <c r="N208" s="233">
        <f>ROUND(L208*K208,3)</f>
        <v>0</v>
      </c>
      <c r="O208" s="218"/>
      <c r="P208" s="218"/>
      <c r="Q208" s="218"/>
      <c r="R208" s="46"/>
      <c r="T208" s="221" t="s">
        <v>20</v>
      </c>
      <c r="U208" s="54" t="s">
        <v>43</v>
      </c>
      <c r="V208" s="45"/>
      <c r="W208" s="222">
        <f>V208*K208</f>
        <v>0</v>
      </c>
      <c r="X208" s="222">
        <v>0.00014999999999999999</v>
      </c>
      <c r="Y208" s="222">
        <f>X208*K208</f>
        <v>0.0032999999999999995</v>
      </c>
      <c r="Z208" s="222">
        <v>0</v>
      </c>
      <c r="AA208" s="223">
        <f>Z208*K208</f>
        <v>0</v>
      </c>
      <c r="AR208" s="20" t="s">
        <v>230</v>
      </c>
      <c r="AT208" s="20" t="s">
        <v>227</v>
      </c>
      <c r="AU208" s="20" t="s">
        <v>146</v>
      </c>
      <c r="AY208" s="20" t="s">
        <v>167</v>
      </c>
      <c r="BE208" s="136">
        <f>IF(U208="základná",N208,0)</f>
        <v>0</v>
      </c>
      <c r="BF208" s="136">
        <f>IF(U208="znížená",N208,0)</f>
        <v>0</v>
      </c>
      <c r="BG208" s="136">
        <f>IF(U208="zákl. prenesená",N208,0)</f>
        <v>0</v>
      </c>
      <c r="BH208" s="136">
        <f>IF(U208="zníž. prenesená",N208,0)</f>
        <v>0</v>
      </c>
      <c r="BI208" s="136">
        <f>IF(U208="nulová",N208,0)</f>
        <v>0</v>
      </c>
      <c r="BJ208" s="20" t="s">
        <v>146</v>
      </c>
      <c r="BK208" s="224">
        <f>ROUND(L208*K208,3)</f>
        <v>0</v>
      </c>
      <c r="BL208" s="20" t="s">
        <v>224</v>
      </c>
      <c r="BM208" s="20" t="s">
        <v>399</v>
      </c>
    </row>
    <row r="209" s="1" customFormat="1" ht="25.5" customHeight="1">
      <c r="B209" s="44"/>
      <c r="C209" s="229" t="s">
        <v>400</v>
      </c>
      <c r="D209" s="229" t="s">
        <v>227</v>
      </c>
      <c r="E209" s="230" t="s">
        <v>401</v>
      </c>
      <c r="F209" s="231" t="s">
        <v>402</v>
      </c>
      <c r="G209" s="231"/>
      <c r="H209" s="231"/>
      <c r="I209" s="231"/>
      <c r="J209" s="232" t="s">
        <v>263</v>
      </c>
      <c r="K209" s="233">
        <v>22</v>
      </c>
      <c r="L209" s="234">
        <v>0</v>
      </c>
      <c r="M209" s="235"/>
      <c r="N209" s="233">
        <f>ROUND(L209*K209,3)</f>
        <v>0</v>
      </c>
      <c r="O209" s="218"/>
      <c r="P209" s="218"/>
      <c r="Q209" s="218"/>
      <c r="R209" s="46"/>
      <c r="T209" s="221" t="s">
        <v>20</v>
      </c>
      <c r="U209" s="54" t="s">
        <v>43</v>
      </c>
      <c r="V209" s="45"/>
      <c r="W209" s="222">
        <f>V209*K209</f>
        <v>0</v>
      </c>
      <c r="X209" s="222">
        <v>0.00012999999999999999</v>
      </c>
      <c r="Y209" s="222">
        <f>X209*K209</f>
        <v>0.0028599999999999997</v>
      </c>
      <c r="Z209" s="222">
        <v>0</v>
      </c>
      <c r="AA209" s="223">
        <f>Z209*K209</f>
        <v>0</v>
      </c>
      <c r="AR209" s="20" t="s">
        <v>230</v>
      </c>
      <c r="AT209" s="20" t="s">
        <v>227</v>
      </c>
      <c r="AU209" s="20" t="s">
        <v>146</v>
      </c>
      <c r="AY209" s="20" t="s">
        <v>167</v>
      </c>
      <c r="BE209" s="136">
        <f>IF(U209="základná",N209,0)</f>
        <v>0</v>
      </c>
      <c r="BF209" s="136">
        <f>IF(U209="znížená",N209,0)</f>
        <v>0</v>
      </c>
      <c r="BG209" s="136">
        <f>IF(U209="zákl. prenesená",N209,0)</f>
        <v>0</v>
      </c>
      <c r="BH209" s="136">
        <f>IF(U209="zníž. prenesená",N209,0)</f>
        <v>0</v>
      </c>
      <c r="BI209" s="136">
        <f>IF(U209="nulová",N209,0)</f>
        <v>0</v>
      </c>
      <c r="BJ209" s="20" t="s">
        <v>146</v>
      </c>
      <c r="BK209" s="224">
        <f>ROUND(L209*K209,3)</f>
        <v>0</v>
      </c>
      <c r="BL209" s="20" t="s">
        <v>224</v>
      </c>
      <c r="BM209" s="20" t="s">
        <v>403</v>
      </c>
    </row>
    <row r="210" s="1" customFormat="1" ht="25.5" customHeight="1">
      <c r="B210" s="44"/>
      <c r="C210" s="214" t="s">
        <v>404</v>
      </c>
      <c r="D210" s="214" t="s">
        <v>168</v>
      </c>
      <c r="E210" s="215" t="s">
        <v>405</v>
      </c>
      <c r="F210" s="216" t="s">
        <v>406</v>
      </c>
      <c r="G210" s="216"/>
      <c r="H210" s="216"/>
      <c r="I210" s="216"/>
      <c r="J210" s="217" t="s">
        <v>263</v>
      </c>
      <c r="K210" s="218">
        <v>18</v>
      </c>
      <c r="L210" s="219">
        <v>0</v>
      </c>
      <c r="M210" s="220"/>
      <c r="N210" s="218">
        <f>ROUND(L210*K210,3)</f>
        <v>0</v>
      </c>
      <c r="O210" s="218"/>
      <c r="P210" s="218"/>
      <c r="Q210" s="218"/>
      <c r="R210" s="46"/>
      <c r="T210" s="221" t="s">
        <v>20</v>
      </c>
      <c r="U210" s="54" t="s">
        <v>43</v>
      </c>
      <c r="V210" s="45"/>
      <c r="W210" s="222">
        <f>V210*K210</f>
        <v>0</v>
      </c>
      <c r="X210" s="222">
        <v>3.0000000000000001E-05</v>
      </c>
      <c r="Y210" s="222">
        <f>X210*K210</f>
        <v>0.00054000000000000001</v>
      </c>
      <c r="Z210" s="222">
        <v>0</v>
      </c>
      <c r="AA210" s="223">
        <f>Z210*K210</f>
        <v>0</v>
      </c>
      <c r="AR210" s="20" t="s">
        <v>224</v>
      </c>
      <c r="AT210" s="20" t="s">
        <v>168</v>
      </c>
      <c r="AU210" s="20" t="s">
        <v>146</v>
      </c>
      <c r="AY210" s="20" t="s">
        <v>167</v>
      </c>
      <c r="BE210" s="136">
        <f>IF(U210="základná",N210,0)</f>
        <v>0</v>
      </c>
      <c r="BF210" s="136">
        <f>IF(U210="znížená",N210,0)</f>
        <v>0</v>
      </c>
      <c r="BG210" s="136">
        <f>IF(U210="zákl. prenesená",N210,0)</f>
        <v>0</v>
      </c>
      <c r="BH210" s="136">
        <f>IF(U210="zníž. prenesená",N210,0)</f>
        <v>0</v>
      </c>
      <c r="BI210" s="136">
        <f>IF(U210="nulová",N210,0)</f>
        <v>0</v>
      </c>
      <c r="BJ210" s="20" t="s">
        <v>146</v>
      </c>
      <c r="BK210" s="224">
        <f>ROUND(L210*K210,3)</f>
        <v>0</v>
      </c>
      <c r="BL210" s="20" t="s">
        <v>224</v>
      </c>
      <c r="BM210" s="20" t="s">
        <v>407</v>
      </c>
    </row>
    <row r="211" s="1" customFormat="1" ht="25.5" customHeight="1">
      <c r="B211" s="44"/>
      <c r="C211" s="229" t="s">
        <v>408</v>
      </c>
      <c r="D211" s="229" t="s">
        <v>227</v>
      </c>
      <c r="E211" s="230" t="s">
        <v>409</v>
      </c>
      <c r="F211" s="231" t="s">
        <v>410</v>
      </c>
      <c r="G211" s="231"/>
      <c r="H211" s="231"/>
      <c r="I211" s="231"/>
      <c r="J211" s="232" t="s">
        <v>263</v>
      </c>
      <c r="K211" s="233">
        <v>4</v>
      </c>
      <c r="L211" s="234">
        <v>0</v>
      </c>
      <c r="M211" s="235"/>
      <c r="N211" s="233">
        <f>ROUND(L211*K211,3)</f>
        <v>0</v>
      </c>
      <c r="O211" s="218"/>
      <c r="P211" s="218"/>
      <c r="Q211" s="218"/>
      <c r="R211" s="46"/>
      <c r="T211" s="221" t="s">
        <v>20</v>
      </c>
      <c r="U211" s="54" t="s">
        <v>43</v>
      </c>
      <c r="V211" s="45"/>
      <c r="W211" s="222">
        <f>V211*K211</f>
        <v>0</v>
      </c>
      <c r="X211" s="222">
        <v>6.0000000000000002E-05</v>
      </c>
      <c r="Y211" s="222">
        <f>X211*K211</f>
        <v>0.00024000000000000001</v>
      </c>
      <c r="Z211" s="222">
        <v>0</v>
      </c>
      <c r="AA211" s="223">
        <f>Z211*K211</f>
        <v>0</v>
      </c>
      <c r="AR211" s="20" t="s">
        <v>230</v>
      </c>
      <c r="AT211" s="20" t="s">
        <v>227</v>
      </c>
      <c r="AU211" s="20" t="s">
        <v>146</v>
      </c>
      <c r="AY211" s="20" t="s">
        <v>167</v>
      </c>
      <c r="BE211" s="136">
        <f>IF(U211="základná",N211,0)</f>
        <v>0</v>
      </c>
      <c r="BF211" s="136">
        <f>IF(U211="znížená",N211,0)</f>
        <v>0</v>
      </c>
      <c r="BG211" s="136">
        <f>IF(U211="zákl. prenesená",N211,0)</f>
        <v>0</v>
      </c>
      <c r="BH211" s="136">
        <f>IF(U211="zníž. prenesená",N211,0)</f>
        <v>0</v>
      </c>
      <c r="BI211" s="136">
        <f>IF(U211="nulová",N211,0)</f>
        <v>0</v>
      </c>
      <c r="BJ211" s="20" t="s">
        <v>146</v>
      </c>
      <c r="BK211" s="224">
        <f>ROUND(L211*K211,3)</f>
        <v>0</v>
      </c>
      <c r="BL211" s="20" t="s">
        <v>224</v>
      </c>
      <c r="BM211" s="20" t="s">
        <v>411</v>
      </c>
    </row>
    <row r="212" s="1" customFormat="1" ht="25.5" customHeight="1">
      <c r="B212" s="44"/>
      <c r="C212" s="229" t="s">
        <v>412</v>
      </c>
      <c r="D212" s="229" t="s">
        <v>227</v>
      </c>
      <c r="E212" s="230" t="s">
        <v>413</v>
      </c>
      <c r="F212" s="231" t="s">
        <v>414</v>
      </c>
      <c r="G212" s="231"/>
      <c r="H212" s="231"/>
      <c r="I212" s="231"/>
      <c r="J212" s="232" t="s">
        <v>263</v>
      </c>
      <c r="K212" s="233">
        <v>6</v>
      </c>
      <c r="L212" s="234">
        <v>0</v>
      </c>
      <c r="M212" s="235"/>
      <c r="N212" s="233">
        <f>ROUND(L212*K212,3)</f>
        <v>0</v>
      </c>
      <c r="O212" s="218"/>
      <c r="P212" s="218"/>
      <c r="Q212" s="218"/>
      <c r="R212" s="46"/>
      <c r="T212" s="221" t="s">
        <v>20</v>
      </c>
      <c r="U212" s="54" t="s">
        <v>43</v>
      </c>
      <c r="V212" s="45"/>
      <c r="W212" s="222">
        <f>V212*K212</f>
        <v>0</v>
      </c>
      <c r="X212" s="222">
        <v>9.0000000000000006E-05</v>
      </c>
      <c r="Y212" s="222">
        <f>X212*K212</f>
        <v>0.00054000000000000001</v>
      </c>
      <c r="Z212" s="222">
        <v>0</v>
      </c>
      <c r="AA212" s="223">
        <f>Z212*K212</f>
        <v>0</v>
      </c>
      <c r="AR212" s="20" t="s">
        <v>230</v>
      </c>
      <c r="AT212" s="20" t="s">
        <v>227</v>
      </c>
      <c r="AU212" s="20" t="s">
        <v>146</v>
      </c>
      <c r="AY212" s="20" t="s">
        <v>167</v>
      </c>
      <c r="BE212" s="136">
        <f>IF(U212="základná",N212,0)</f>
        <v>0</v>
      </c>
      <c r="BF212" s="136">
        <f>IF(U212="znížená",N212,0)</f>
        <v>0</v>
      </c>
      <c r="BG212" s="136">
        <f>IF(U212="zákl. prenesená",N212,0)</f>
        <v>0</v>
      </c>
      <c r="BH212" s="136">
        <f>IF(U212="zníž. prenesená",N212,0)</f>
        <v>0</v>
      </c>
      <c r="BI212" s="136">
        <f>IF(U212="nulová",N212,0)</f>
        <v>0</v>
      </c>
      <c r="BJ212" s="20" t="s">
        <v>146</v>
      </c>
      <c r="BK212" s="224">
        <f>ROUND(L212*K212,3)</f>
        <v>0</v>
      </c>
      <c r="BL212" s="20" t="s">
        <v>224</v>
      </c>
      <c r="BM212" s="20" t="s">
        <v>415</v>
      </c>
    </row>
    <row r="213" s="1" customFormat="1" ht="25.5" customHeight="1">
      <c r="B213" s="44"/>
      <c r="C213" s="229" t="s">
        <v>416</v>
      </c>
      <c r="D213" s="229" t="s">
        <v>227</v>
      </c>
      <c r="E213" s="230" t="s">
        <v>417</v>
      </c>
      <c r="F213" s="231" t="s">
        <v>418</v>
      </c>
      <c r="G213" s="231"/>
      <c r="H213" s="231"/>
      <c r="I213" s="231"/>
      <c r="J213" s="232" t="s">
        <v>263</v>
      </c>
      <c r="K213" s="233">
        <v>2</v>
      </c>
      <c r="L213" s="234">
        <v>0</v>
      </c>
      <c r="M213" s="235"/>
      <c r="N213" s="233">
        <f>ROUND(L213*K213,3)</f>
        <v>0</v>
      </c>
      <c r="O213" s="218"/>
      <c r="P213" s="218"/>
      <c r="Q213" s="218"/>
      <c r="R213" s="46"/>
      <c r="T213" s="221" t="s">
        <v>20</v>
      </c>
      <c r="U213" s="54" t="s">
        <v>43</v>
      </c>
      <c r="V213" s="45"/>
      <c r="W213" s="222">
        <f>V213*K213</f>
        <v>0</v>
      </c>
      <c r="X213" s="222">
        <v>0</v>
      </c>
      <c r="Y213" s="222">
        <f>X213*K213</f>
        <v>0</v>
      </c>
      <c r="Z213" s="222">
        <v>0</v>
      </c>
      <c r="AA213" s="223">
        <f>Z213*K213</f>
        <v>0</v>
      </c>
      <c r="AR213" s="20" t="s">
        <v>230</v>
      </c>
      <c r="AT213" s="20" t="s">
        <v>227</v>
      </c>
      <c r="AU213" s="20" t="s">
        <v>146</v>
      </c>
      <c r="AY213" s="20" t="s">
        <v>167</v>
      </c>
      <c r="BE213" s="136">
        <f>IF(U213="základná",N213,0)</f>
        <v>0</v>
      </c>
      <c r="BF213" s="136">
        <f>IF(U213="znížená",N213,0)</f>
        <v>0</v>
      </c>
      <c r="BG213" s="136">
        <f>IF(U213="zákl. prenesená",N213,0)</f>
        <v>0</v>
      </c>
      <c r="BH213" s="136">
        <f>IF(U213="zníž. prenesená",N213,0)</f>
        <v>0</v>
      </c>
      <c r="BI213" s="136">
        <f>IF(U213="nulová",N213,0)</f>
        <v>0</v>
      </c>
      <c r="BJ213" s="20" t="s">
        <v>146</v>
      </c>
      <c r="BK213" s="224">
        <f>ROUND(L213*K213,3)</f>
        <v>0</v>
      </c>
      <c r="BL213" s="20" t="s">
        <v>224</v>
      </c>
      <c r="BM213" s="20" t="s">
        <v>419</v>
      </c>
    </row>
    <row r="214" s="1" customFormat="1" ht="38.25" customHeight="1">
      <c r="B214" s="44"/>
      <c r="C214" s="229" t="s">
        <v>420</v>
      </c>
      <c r="D214" s="229" t="s">
        <v>227</v>
      </c>
      <c r="E214" s="230" t="s">
        <v>421</v>
      </c>
      <c r="F214" s="231" t="s">
        <v>422</v>
      </c>
      <c r="G214" s="231"/>
      <c r="H214" s="231"/>
      <c r="I214" s="231"/>
      <c r="J214" s="232" t="s">
        <v>263</v>
      </c>
      <c r="K214" s="233">
        <v>2</v>
      </c>
      <c r="L214" s="234">
        <v>0</v>
      </c>
      <c r="M214" s="235"/>
      <c r="N214" s="233">
        <f>ROUND(L214*K214,3)</f>
        <v>0</v>
      </c>
      <c r="O214" s="218"/>
      <c r="P214" s="218"/>
      <c r="Q214" s="218"/>
      <c r="R214" s="46"/>
      <c r="T214" s="221" t="s">
        <v>20</v>
      </c>
      <c r="U214" s="54" t="s">
        <v>43</v>
      </c>
      <c r="V214" s="45"/>
      <c r="W214" s="222">
        <f>V214*K214</f>
        <v>0</v>
      </c>
      <c r="X214" s="222">
        <v>0</v>
      </c>
      <c r="Y214" s="222">
        <f>X214*K214</f>
        <v>0</v>
      </c>
      <c r="Z214" s="222">
        <v>0</v>
      </c>
      <c r="AA214" s="223">
        <f>Z214*K214</f>
        <v>0</v>
      </c>
      <c r="AR214" s="20" t="s">
        <v>230</v>
      </c>
      <c r="AT214" s="20" t="s">
        <v>227</v>
      </c>
      <c r="AU214" s="20" t="s">
        <v>146</v>
      </c>
      <c r="AY214" s="20" t="s">
        <v>167</v>
      </c>
      <c r="BE214" s="136">
        <f>IF(U214="základná",N214,0)</f>
        <v>0</v>
      </c>
      <c r="BF214" s="136">
        <f>IF(U214="znížená",N214,0)</f>
        <v>0</v>
      </c>
      <c r="BG214" s="136">
        <f>IF(U214="zákl. prenesená",N214,0)</f>
        <v>0</v>
      </c>
      <c r="BH214" s="136">
        <f>IF(U214="zníž. prenesená",N214,0)</f>
        <v>0</v>
      </c>
      <c r="BI214" s="136">
        <f>IF(U214="nulová",N214,0)</f>
        <v>0</v>
      </c>
      <c r="BJ214" s="20" t="s">
        <v>146</v>
      </c>
      <c r="BK214" s="224">
        <f>ROUND(L214*K214,3)</f>
        <v>0</v>
      </c>
      <c r="BL214" s="20" t="s">
        <v>224</v>
      </c>
      <c r="BM214" s="20" t="s">
        <v>423</v>
      </c>
    </row>
    <row r="215" s="1" customFormat="1" ht="16.5" customHeight="1">
      <c r="B215" s="44"/>
      <c r="C215" s="229" t="s">
        <v>424</v>
      </c>
      <c r="D215" s="229" t="s">
        <v>227</v>
      </c>
      <c r="E215" s="230" t="s">
        <v>425</v>
      </c>
      <c r="F215" s="231" t="s">
        <v>426</v>
      </c>
      <c r="G215" s="231"/>
      <c r="H215" s="231"/>
      <c r="I215" s="231"/>
      <c r="J215" s="232" t="s">
        <v>263</v>
      </c>
      <c r="K215" s="233">
        <v>2</v>
      </c>
      <c r="L215" s="234">
        <v>0</v>
      </c>
      <c r="M215" s="235"/>
      <c r="N215" s="233">
        <f>ROUND(L215*K215,3)</f>
        <v>0</v>
      </c>
      <c r="O215" s="218"/>
      <c r="P215" s="218"/>
      <c r="Q215" s="218"/>
      <c r="R215" s="46"/>
      <c r="T215" s="221" t="s">
        <v>20</v>
      </c>
      <c r="U215" s="54" t="s">
        <v>43</v>
      </c>
      <c r="V215" s="45"/>
      <c r="W215" s="222">
        <f>V215*K215</f>
        <v>0</v>
      </c>
      <c r="X215" s="222">
        <v>0.00011</v>
      </c>
      <c r="Y215" s="222">
        <f>X215*K215</f>
        <v>0.00022000000000000001</v>
      </c>
      <c r="Z215" s="222">
        <v>0</v>
      </c>
      <c r="AA215" s="223">
        <f>Z215*K215</f>
        <v>0</v>
      </c>
      <c r="AR215" s="20" t="s">
        <v>230</v>
      </c>
      <c r="AT215" s="20" t="s">
        <v>227</v>
      </c>
      <c r="AU215" s="20" t="s">
        <v>146</v>
      </c>
      <c r="AY215" s="20" t="s">
        <v>167</v>
      </c>
      <c r="BE215" s="136">
        <f>IF(U215="základná",N215,0)</f>
        <v>0</v>
      </c>
      <c r="BF215" s="136">
        <f>IF(U215="znížená",N215,0)</f>
        <v>0</v>
      </c>
      <c r="BG215" s="136">
        <f>IF(U215="zákl. prenesená",N215,0)</f>
        <v>0</v>
      </c>
      <c r="BH215" s="136">
        <f>IF(U215="zníž. prenesená",N215,0)</f>
        <v>0</v>
      </c>
      <c r="BI215" s="136">
        <f>IF(U215="nulová",N215,0)</f>
        <v>0</v>
      </c>
      <c r="BJ215" s="20" t="s">
        <v>146</v>
      </c>
      <c r="BK215" s="224">
        <f>ROUND(L215*K215,3)</f>
        <v>0</v>
      </c>
      <c r="BL215" s="20" t="s">
        <v>224</v>
      </c>
      <c r="BM215" s="20" t="s">
        <v>427</v>
      </c>
    </row>
    <row r="216" s="1" customFormat="1" ht="25.5" customHeight="1">
      <c r="B216" s="44"/>
      <c r="C216" s="229" t="s">
        <v>386</v>
      </c>
      <c r="D216" s="229" t="s">
        <v>227</v>
      </c>
      <c r="E216" s="230" t="s">
        <v>428</v>
      </c>
      <c r="F216" s="231" t="s">
        <v>429</v>
      </c>
      <c r="G216" s="231"/>
      <c r="H216" s="231"/>
      <c r="I216" s="231"/>
      <c r="J216" s="232" t="s">
        <v>263</v>
      </c>
      <c r="K216" s="233">
        <v>2</v>
      </c>
      <c r="L216" s="234">
        <v>0</v>
      </c>
      <c r="M216" s="235"/>
      <c r="N216" s="233">
        <f>ROUND(L216*K216,3)</f>
        <v>0</v>
      </c>
      <c r="O216" s="218"/>
      <c r="P216" s="218"/>
      <c r="Q216" s="218"/>
      <c r="R216" s="46"/>
      <c r="T216" s="221" t="s">
        <v>20</v>
      </c>
      <c r="U216" s="54" t="s">
        <v>43</v>
      </c>
      <c r="V216" s="45"/>
      <c r="W216" s="222">
        <f>V216*K216</f>
        <v>0</v>
      </c>
      <c r="X216" s="222">
        <v>0.00020000000000000001</v>
      </c>
      <c r="Y216" s="222">
        <f>X216*K216</f>
        <v>0.00040000000000000002</v>
      </c>
      <c r="Z216" s="222">
        <v>0</v>
      </c>
      <c r="AA216" s="223">
        <f>Z216*K216</f>
        <v>0</v>
      </c>
      <c r="AR216" s="20" t="s">
        <v>230</v>
      </c>
      <c r="AT216" s="20" t="s">
        <v>227</v>
      </c>
      <c r="AU216" s="20" t="s">
        <v>146</v>
      </c>
      <c r="AY216" s="20" t="s">
        <v>167</v>
      </c>
      <c r="BE216" s="136">
        <f>IF(U216="základná",N216,0)</f>
        <v>0</v>
      </c>
      <c r="BF216" s="136">
        <f>IF(U216="znížená",N216,0)</f>
        <v>0</v>
      </c>
      <c r="BG216" s="136">
        <f>IF(U216="zákl. prenesená",N216,0)</f>
        <v>0</v>
      </c>
      <c r="BH216" s="136">
        <f>IF(U216="zníž. prenesená",N216,0)</f>
        <v>0</v>
      </c>
      <c r="BI216" s="136">
        <f>IF(U216="nulová",N216,0)</f>
        <v>0</v>
      </c>
      <c r="BJ216" s="20" t="s">
        <v>146</v>
      </c>
      <c r="BK216" s="224">
        <f>ROUND(L216*K216,3)</f>
        <v>0</v>
      </c>
      <c r="BL216" s="20" t="s">
        <v>224</v>
      </c>
      <c r="BM216" s="20" t="s">
        <v>430</v>
      </c>
    </row>
    <row r="217" s="1" customFormat="1" ht="25.5" customHeight="1">
      <c r="B217" s="44"/>
      <c r="C217" s="214" t="s">
        <v>431</v>
      </c>
      <c r="D217" s="214" t="s">
        <v>168</v>
      </c>
      <c r="E217" s="215" t="s">
        <v>432</v>
      </c>
      <c r="F217" s="216" t="s">
        <v>433</v>
      </c>
      <c r="G217" s="216"/>
      <c r="H217" s="216"/>
      <c r="I217" s="216"/>
      <c r="J217" s="217" t="s">
        <v>263</v>
      </c>
      <c r="K217" s="218">
        <v>6</v>
      </c>
      <c r="L217" s="219">
        <v>0</v>
      </c>
      <c r="M217" s="220"/>
      <c r="N217" s="218">
        <f>ROUND(L217*K217,3)</f>
        <v>0</v>
      </c>
      <c r="O217" s="218"/>
      <c r="P217" s="218"/>
      <c r="Q217" s="218"/>
      <c r="R217" s="46"/>
      <c r="T217" s="221" t="s">
        <v>20</v>
      </c>
      <c r="U217" s="54" t="s">
        <v>43</v>
      </c>
      <c r="V217" s="45"/>
      <c r="W217" s="222">
        <f>V217*K217</f>
        <v>0</v>
      </c>
      <c r="X217" s="222">
        <v>3.0000000000000001E-05</v>
      </c>
      <c r="Y217" s="222">
        <f>X217*K217</f>
        <v>0.00018000000000000001</v>
      </c>
      <c r="Z217" s="222">
        <v>0</v>
      </c>
      <c r="AA217" s="223">
        <f>Z217*K217</f>
        <v>0</v>
      </c>
      <c r="AR217" s="20" t="s">
        <v>224</v>
      </c>
      <c r="AT217" s="20" t="s">
        <v>168</v>
      </c>
      <c r="AU217" s="20" t="s">
        <v>146</v>
      </c>
      <c r="AY217" s="20" t="s">
        <v>167</v>
      </c>
      <c r="BE217" s="136">
        <f>IF(U217="základná",N217,0)</f>
        <v>0</v>
      </c>
      <c r="BF217" s="136">
        <f>IF(U217="znížená",N217,0)</f>
        <v>0</v>
      </c>
      <c r="BG217" s="136">
        <f>IF(U217="zákl. prenesená",N217,0)</f>
        <v>0</v>
      </c>
      <c r="BH217" s="136">
        <f>IF(U217="zníž. prenesená",N217,0)</f>
        <v>0</v>
      </c>
      <c r="BI217" s="136">
        <f>IF(U217="nulová",N217,0)</f>
        <v>0</v>
      </c>
      <c r="BJ217" s="20" t="s">
        <v>146</v>
      </c>
      <c r="BK217" s="224">
        <f>ROUND(L217*K217,3)</f>
        <v>0</v>
      </c>
      <c r="BL217" s="20" t="s">
        <v>224</v>
      </c>
      <c r="BM217" s="20" t="s">
        <v>434</v>
      </c>
    </row>
    <row r="218" s="1" customFormat="1" ht="25.5" customHeight="1">
      <c r="B218" s="44"/>
      <c r="C218" s="229" t="s">
        <v>435</v>
      </c>
      <c r="D218" s="229" t="s">
        <v>227</v>
      </c>
      <c r="E218" s="230" t="s">
        <v>436</v>
      </c>
      <c r="F218" s="231" t="s">
        <v>437</v>
      </c>
      <c r="G218" s="231"/>
      <c r="H218" s="231"/>
      <c r="I218" s="231"/>
      <c r="J218" s="232" t="s">
        <v>263</v>
      </c>
      <c r="K218" s="233">
        <v>3</v>
      </c>
      <c r="L218" s="234">
        <v>0</v>
      </c>
      <c r="M218" s="235"/>
      <c r="N218" s="233">
        <f>ROUND(L218*K218,3)</f>
        <v>0</v>
      </c>
      <c r="O218" s="218"/>
      <c r="P218" s="218"/>
      <c r="Q218" s="218"/>
      <c r="R218" s="46"/>
      <c r="T218" s="221" t="s">
        <v>20</v>
      </c>
      <c r="U218" s="54" t="s">
        <v>43</v>
      </c>
      <c r="V218" s="45"/>
      <c r="W218" s="222">
        <f>V218*K218</f>
        <v>0</v>
      </c>
      <c r="X218" s="222">
        <v>0</v>
      </c>
      <c r="Y218" s="222">
        <f>X218*K218</f>
        <v>0</v>
      </c>
      <c r="Z218" s="222">
        <v>0</v>
      </c>
      <c r="AA218" s="223">
        <f>Z218*K218</f>
        <v>0</v>
      </c>
      <c r="AR218" s="20" t="s">
        <v>230</v>
      </c>
      <c r="AT218" s="20" t="s">
        <v>227</v>
      </c>
      <c r="AU218" s="20" t="s">
        <v>146</v>
      </c>
      <c r="AY218" s="20" t="s">
        <v>167</v>
      </c>
      <c r="BE218" s="136">
        <f>IF(U218="základná",N218,0)</f>
        <v>0</v>
      </c>
      <c r="BF218" s="136">
        <f>IF(U218="znížená",N218,0)</f>
        <v>0</v>
      </c>
      <c r="BG218" s="136">
        <f>IF(U218="zákl. prenesená",N218,0)</f>
        <v>0</v>
      </c>
      <c r="BH218" s="136">
        <f>IF(U218="zníž. prenesená",N218,0)</f>
        <v>0</v>
      </c>
      <c r="BI218" s="136">
        <f>IF(U218="nulová",N218,0)</f>
        <v>0</v>
      </c>
      <c r="BJ218" s="20" t="s">
        <v>146</v>
      </c>
      <c r="BK218" s="224">
        <f>ROUND(L218*K218,3)</f>
        <v>0</v>
      </c>
      <c r="BL218" s="20" t="s">
        <v>224</v>
      </c>
      <c r="BM218" s="20" t="s">
        <v>438</v>
      </c>
    </row>
    <row r="219" s="1" customFormat="1" ht="16.5" customHeight="1">
      <c r="B219" s="44"/>
      <c r="C219" s="229" t="s">
        <v>439</v>
      </c>
      <c r="D219" s="229" t="s">
        <v>227</v>
      </c>
      <c r="E219" s="230" t="s">
        <v>440</v>
      </c>
      <c r="F219" s="231" t="s">
        <v>441</v>
      </c>
      <c r="G219" s="231"/>
      <c r="H219" s="231"/>
      <c r="I219" s="231"/>
      <c r="J219" s="232" t="s">
        <v>263</v>
      </c>
      <c r="K219" s="233">
        <v>1</v>
      </c>
      <c r="L219" s="234">
        <v>0</v>
      </c>
      <c r="M219" s="235"/>
      <c r="N219" s="233">
        <f>ROUND(L219*K219,3)</f>
        <v>0</v>
      </c>
      <c r="O219" s="218"/>
      <c r="P219" s="218"/>
      <c r="Q219" s="218"/>
      <c r="R219" s="46"/>
      <c r="T219" s="221" t="s">
        <v>20</v>
      </c>
      <c r="U219" s="54" t="s">
        <v>43</v>
      </c>
      <c r="V219" s="45"/>
      <c r="W219" s="222">
        <f>V219*K219</f>
        <v>0</v>
      </c>
      <c r="X219" s="222">
        <v>0.00055000000000000003</v>
      </c>
      <c r="Y219" s="222">
        <f>X219*K219</f>
        <v>0.00055000000000000003</v>
      </c>
      <c r="Z219" s="222">
        <v>0</v>
      </c>
      <c r="AA219" s="223">
        <f>Z219*K219</f>
        <v>0</v>
      </c>
      <c r="AR219" s="20" t="s">
        <v>230</v>
      </c>
      <c r="AT219" s="20" t="s">
        <v>227</v>
      </c>
      <c r="AU219" s="20" t="s">
        <v>146</v>
      </c>
      <c r="AY219" s="20" t="s">
        <v>167</v>
      </c>
      <c r="BE219" s="136">
        <f>IF(U219="základná",N219,0)</f>
        <v>0</v>
      </c>
      <c r="BF219" s="136">
        <f>IF(U219="znížená",N219,0)</f>
        <v>0</v>
      </c>
      <c r="BG219" s="136">
        <f>IF(U219="zákl. prenesená",N219,0)</f>
        <v>0</v>
      </c>
      <c r="BH219" s="136">
        <f>IF(U219="zníž. prenesená",N219,0)</f>
        <v>0</v>
      </c>
      <c r="BI219" s="136">
        <f>IF(U219="nulová",N219,0)</f>
        <v>0</v>
      </c>
      <c r="BJ219" s="20" t="s">
        <v>146</v>
      </c>
      <c r="BK219" s="224">
        <f>ROUND(L219*K219,3)</f>
        <v>0</v>
      </c>
      <c r="BL219" s="20" t="s">
        <v>224</v>
      </c>
      <c r="BM219" s="20" t="s">
        <v>442</v>
      </c>
    </row>
    <row r="220" s="1" customFormat="1" ht="25.5" customHeight="1">
      <c r="B220" s="44"/>
      <c r="C220" s="229" t="s">
        <v>443</v>
      </c>
      <c r="D220" s="229" t="s">
        <v>227</v>
      </c>
      <c r="E220" s="230" t="s">
        <v>444</v>
      </c>
      <c r="F220" s="231" t="s">
        <v>445</v>
      </c>
      <c r="G220" s="231"/>
      <c r="H220" s="231"/>
      <c r="I220" s="231"/>
      <c r="J220" s="232" t="s">
        <v>263</v>
      </c>
      <c r="K220" s="233">
        <v>1</v>
      </c>
      <c r="L220" s="234">
        <v>0</v>
      </c>
      <c r="M220" s="235"/>
      <c r="N220" s="233">
        <f>ROUND(L220*K220,3)</f>
        <v>0</v>
      </c>
      <c r="O220" s="218"/>
      <c r="P220" s="218"/>
      <c r="Q220" s="218"/>
      <c r="R220" s="46"/>
      <c r="T220" s="221" t="s">
        <v>20</v>
      </c>
      <c r="U220" s="54" t="s">
        <v>43</v>
      </c>
      <c r="V220" s="45"/>
      <c r="W220" s="222">
        <f>V220*K220</f>
        <v>0</v>
      </c>
      <c r="X220" s="222">
        <v>0</v>
      </c>
      <c r="Y220" s="222">
        <f>X220*K220</f>
        <v>0</v>
      </c>
      <c r="Z220" s="222">
        <v>0</v>
      </c>
      <c r="AA220" s="223">
        <f>Z220*K220</f>
        <v>0</v>
      </c>
      <c r="AR220" s="20" t="s">
        <v>230</v>
      </c>
      <c r="AT220" s="20" t="s">
        <v>227</v>
      </c>
      <c r="AU220" s="20" t="s">
        <v>146</v>
      </c>
      <c r="AY220" s="20" t="s">
        <v>167</v>
      </c>
      <c r="BE220" s="136">
        <f>IF(U220="základná",N220,0)</f>
        <v>0</v>
      </c>
      <c r="BF220" s="136">
        <f>IF(U220="znížená",N220,0)</f>
        <v>0</v>
      </c>
      <c r="BG220" s="136">
        <f>IF(U220="zákl. prenesená",N220,0)</f>
        <v>0</v>
      </c>
      <c r="BH220" s="136">
        <f>IF(U220="zníž. prenesená",N220,0)</f>
        <v>0</v>
      </c>
      <c r="BI220" s="136">
        <f>IF(U220="nulová",N220,0)</f>
        <v>0</v>
      </c>
      <c r="BJ220" s="20" t="s">
        <v>146</v>
      </c>
      <c r="BK220" s="224">
        <f>ROUND(L220*K220,3)</f>
        <v>0</v>
      </c>
      <c r="BL220" s="20" t="s">
        <v>224</v>
      </c>
      <c r="BM220" s="20" t="s">
        <v>446</v>
      </c>
    </row>
    <row r="221" s="1" customFormat="1" ht="25.5" customHeight="1">
      <c r="B221" s="44"/>
      <c r="C221" s="229" t="s">
        <v>447</v>
      </c>
      <c r="D221" s="229" t="s">
        <v>227</v>
      </c>
      <c r="E221" s="230" t="s">
        <v>448</v>
      </c>
      <c r="F221" s="231" t="s">
        <v>449</v>
      </c>
      <c r="G221" s="231"/>
      <c r="H221" s="231"/>
      <c r="I221" s="231"/>
      <c r="J221" s="232" t="s">
        <v>263</v>
      </c>
      <c r="K221" s="233">
        <v>1</v>
      </c>
      <c r="L221" s="234">
        <v>0</v>
      </c>
      <c r="M221" s="235"/>
      <c r="N221" s="233">
        <f>ROUND(L221*K221,3)</f>
        <v>0</v>
      </c>
      <c r="O221" s="218"/>
      <c r="P221" s="218"/>
      <c r="Q221" s="218"/>
      <c r="R221" s="46"/>
      <c r="T221" s="221" t="s">
        <v>20</v>
      </c>
      <c r="U221" s="54" t="s">
        <v>43</v>
      </c>
      <c r="V221" s="45"/>
      <c r="W221" s="222">
        <f>V221*K221</f>
        <v>0</v>
      </c>
      <c r="X221" s="222">
        <v>0</v>
      </c>
      <c r="Y221" s="222">
        <f>X221*K221</f>
        <v>0</v>
      </c>
      <c r="Z221" s="222">
        <v>0</v>
      </c>
      <c r="AA221" s="223">
        <f>Z221*K221</f>
        <v>0</v>
      </c>
      <c r="AR221" s="20" t="s">
        <v>230</v>
      </c>
      <c r="AT221" s="20" t="s">
        <v>227</v>
      </c>
      <c r="AU221" s="20" t="s">
        <v>146</v>
      </c>
      <c r="AY221" s="20" t="s">
        <v>167</v>
      </c>
      <c r="BE221" s="136">
        <f>IF(U221="základná",N221,0)</f>
        <v>0</v>
      </c>
      <c r="BF221" s="136">
        <f>IF(U221="znížená",N221,0)</f>
        <v>0</v>
      </c>
      <c r="BG221" s="136">
        <f>IF(U221="zákl. prenesená",N221,0)</f>
        <v>0</v>
      </c>
      <c r="BH221" s="136">
        <f>IF(U221="zníž. prenesená",N221,0)</f>
        <v>0</v>
      </c>
      <c r="BI221" s="136">
        <f>IF(U221="nulová",N221,0)</f>
        <v>0</v>
      </c>
      <c r="BJ221" s="20" t="s">
        <v>146</v>
      </c>
      <c r="BK221" s="224">
        <f>ROUND(L221*K221,3)</f>
        <v>0</v>
      </c>
      <c r="BL221" s="20" t="s">
        <v>224</v>
      </c>
      <c r="BM221" s="20" t="s">
        <v>450</v>
      </c>
    </row>
    <row r="222" s="1" customFormat="1" ht="25.5" customHeight="1">
      <c r="B222" s="44"/>
      <c r="C222" s="214" t="s">
        <v>451</v>
      </c>
      <c r="D222" s="214" t="s">
        <v>168</v>
      </c>
      <c r="E222" s="215" t="s">
        <v>452</v>
      </c>
      <c r="F222" s="216" t="s">
        <v>453</v>
      </c>
      <c r="G222" s="216"/>
      <c r="H222" s="216"/>
      <c r="I222" s="216"/>
      <c r="J222" s="217" t="s">
        <v>263</v>
      </c>
      <c r="K222" s="218">
        <v>20</v>
      </c>
      <c r="L222" s="219">
        <v>0</v>
      </c>
      <c r="M222" s="220"/>
      <c r="N222" s="218">
        <f>ROUND(L222*K222,3)</f>
        <v>0</v>
      </c>
      <c r="O222" s="218"/>
      <c r="P222" s="218"/>
      <c r="Q222" s="218"/>
      <c r="R222" s="46"/>
      <c r="T222" s="221" t="s">
        <v>20</v>
      </c>
      <c r="U222" s="54" t="s">
        <v>43</v>
      </c>
      <c r="V222" s="45"/>
      <c r="W222" s="222">
        <f>V222*K222</f>
        <v>0</v>
      </c>
      <c r="X222" s="222">
        <v>4.0000000000000003E-05</v>
      </c>
      <c r="Y222" s="222">
        <f>X222*K222</f>
        <v>0.00080000000000000004</v>
      </c>
      <c r="Z222" s="222">
        <v>0</v>
      </c>
      <c r="AA222" s="223">
        <f>Z222*K222</f>
        <v>0</v>
      </c>
      <c r="AR222" s="20" t="s">
        <v>224</v>
      </c>
      <c r="AT222" s="20" t="s">
        <v>168</v>
      </c>
      <c r="AU222" s="20" t="s">
        <v>146</v>
      </c>
      <c r="AY222" s="20" t="s">
        <v>167</v>
      </c>
      <c r="BE222" s="136">
        <f>IF(U222="základná",N222,0)</f>
        <v>0</v>
      </c>
      <c r="BF222" s="136">
        <f>IF(U222="znížená",N222,0)</f>
        <v>0</v>
      </c>
      <c r="BG222" s="136">
        <f>IF(U222="zákl. prenesená",N222,0)</f>
        <v>0</v>
      </c>
      <c r="BH222" s="136">
        <f>IF(U222="zníž. prenesená",N222,0)</f>
        <v>0</v>
      </c>
      <c r="BI222" s="136">
        <f>IF(U222="nulová",N222,0)</f>
        <v>0</v>
      </c>
      <c r="BJ222" s="20" t="s">
        <v>146</v>
      </c>
      <c r="BK222" s="224">
        <f>ROUND(L222*K222,3)</f>
        <v>0</v>
      </c>
      <c r="BL222" s="20" t="s">
        <v>224</v>
      </c>
      <c r="BM222" s="20" t="s">
        <v>454</v>
      </c>
    </row>
    <row r="223" s="1" customFormat="1" ht="25.5" customHeight="1">
      <c r="B223" s="44"/>
      <c r="C223" s="229" t="s">
        <v>455</v>
      </c>
      <c r="D223" s="229" t="s">
        <v>227</v>
      </c>
      <c r="E223" s="230" t="s">
        <v>456</v>
      </c>
      <c r="F223" s="231" t="s">
        <v>457</v>
      </c>
      <c r="G223" s="231"/>
      <c r="H223" s="231"/>
      <c r="I223" s="231"/>
      <c r="J223" s="232" t="s">
        <v>263</v>
      </c>
      <c r="K223" s="233">
        <v>10</v>
      </c>
      <c r="L223" s="234">
        <v>0</v>
      </c>
      <c r="M223" s="235"/>
      <c r="N223" s="233">
        <f>ROUND(L223*K223,3)</f>
        <v>0</v>
      </c>
      <c r="O223" s="218"/>
      <c r="P223" s="218"/>
      <c r="Q223" s="218"/>
      <c r="R223" s="46"/>
      <c r="T223" s="221" t="s">
        <v>20</v>
      </c>
      <c r="U223" s="54" t="s">
        <v>43</v>
      </c>
      <c r="V223" s="45"/>
      <c r="W223" s="222">
        <f>V223*K223</f>
        <v>0</v>
      </c>
      <c r="X223" s="222">
        <v>0</v>
      </c>
      <c r="Y223" s="222">
        <f>X223*K223</f>
        <v>0</v>
      </c>
      <c r="Z223" s="222">
        <v>0</v>
      </c>
      <c r="AA223" s="223">
        <f>Z223*K223</f>
        <v>0</v>
      </c>
      <c r="AR223" s="20" t="s">
        <v>230</v>
      </c>
      <c r="AT223" s="20" t="s">
        <v>227</v>
      </c>
      <c r="AU223" s="20" t="s">
        <v>146</v>
      </c>
      <c r="AY223" s="20" t="s">
        <v>167</v>
      </c>
      <c r="BE223" s="136">
        <f>IF(U223="základná",N223,0)</f>
        <v>0</v>
      </c>
      <c r="BF223" s="136">
        <f>IF(U223="znížená",N223,0)</f>
        <v>0</v>
      </c>
      <c r="BG223" s="136">
        <f>IF(U223="zákl. prenesená",N223,0)</f>
        <v>0</v>
      </c>
      <c r="BH223" s="136">
        <f>IF(U223="zníž. prenesená",N223,0)</f>
        <v>0</v>
      </c>
      <c r="BI223" s="136">
        <f>IF(U223="nulová",N223,0)</f>
        <v>0</v>
      </c>
      <c r="BJ223" s="20" t="s">
        <v>146</v>
      </c>
      <c r="BK223" s="224">
        <f>ROUND(L223*K223,3)</f>
        <v>0</v>
      </c>
      <c r="BL223" s="20" t="s">
        <v>224</v>
      </c>
      <c r="BM223" s="20" t="s">
        <v>458</v>
      </c>
    </row>
    <row r="224" s="1" customFormat="1" ht="25.5" customHeight="1">
      <c r="B224" s="44"/>
      <c r="C224" s="229" t="s">
        <v>459</v>
      </c>
      <c r="D224" s="229" t="s">
        <v>227</v>
      </c>
      <c r="E224" s="230" t="s">
        <v>460</v>
      </c>
      <c r="F224" s="231" t="s">
        <v>461</v>
      </c>
      <c r="G224" s="231"/>
      <c r="H224" s="231"/>
      <c r="I224" s="231"/>
      <c r="J224" s="232" t="s">
        <v>263</v>
      </c>
      <c r="K224" s="233">
        <v>2</v>
      </c>
      <c r="L224" s="234">
        <v>0</v>
      </c>
      <c r="M224" s="235"/>
      <c r="N224" s="233">
        <f>ROUND(L224*K224,3)</f>
        <v>0</v>
      </c>
      <c r="O224" s="218"/>
      <c r="P224" s="218"/>
      <c r="Q224" s="218"/>
      <c r="R224" s="46"/>
      <c r="T224" s="221" t="s">
        <v>20</v>
      </c>
      <c r="U224" s="54" t="s">
        <v>43</v>
      </c>
      <c r="V224" s="45"/>
      <c r="W224" s="222">
        <f>V224*K224</f>
        <v>0</v>
      </c>
      <c r="X224" s="222">
        <v>0.00071000000000000002</v>
      </c>
      <c r="Y224" s="222">
        <f>X224*K224</f>
        <v>0.00142</v>
      </c>
      <c r="Z224" s="222">
        <v>0</v>
      </c>
      <c r="AA224" s="223">
        <f>Z224*K224</f>
        <v>0</v>
      </c>
      <c r="AR224" s="20" t="s">
        <v>230</v>
      </c>
      <c r="AT224" s="20" t="s">
        <v>227</v>
      </c>
      <c r="AU224" s="20" t="s">
        <v>146</v>
      </c>
      <c r="AY224" s="20" t="s">
        <v>167</v>
      </c>
      <c r="BE224" s="136">
        <f>IF(U224="základná",N224,0)</f>
        <v>0</v>
      </c>
      <c r="BF224" s="136">
        <f>IF(U224="znížená",N224,0)</f>
        <v>0</v>
      </c>
      <c r="BG224" s="136">
        <f>IF(U224="zákl. prenesená",N224,0)</f>
        <v>0</v>
      </c>
      <c r="BH224" s="136">
        <f>IF(U224="zníž. prenesená",N224,0)</f>
        <v>0</v>
      </c>
      <c r="BI224" s="136">
        <f>IF(U224="nulová",N224,0)</f>
        <v>0</v>
      </c>
      <c r="BJ224" s="20" t="s">
        <v>146</v>
      </c>
      <c r="BK224" s="224">
        <f>ROUND(L224*K224,3)</f>
        <v>0</v>
      </c>
      <c r="BL224" s="20" t="s">
        <v>224</v>
      </c>
      <c r="BM224" s="20" t="s">
        <v>462</v>
      </c>
    </row>
    <row r="225" s="1" customFormat="1" ht="25.5" customHeight="1">
      <c r="B225" s="44"/>
      <c r="C225" s="229" t="s">
        <v>463</v>
      </c>
      <c r="D225" s="229" t="s">
        <v>227</v>
      </c>
      <c r="E225" s="230" t="s">
        <v>464</v>
      </c>
      <c r="F225" s="231" t="s">
        <v>465</v>
      </c>
      <c r="G225" s="231"/>
      <c r="H225" s="231"/>
      <c r="I225" s="231"/>
      <c r="J225" s="232" t="s">
        <v>263</v>
      </c>
      <c r="K225" s="233">
        <v>4</v>
      </c>
      <c r="L225" s="234">
        <v>0</v>
      </c>
      <c r="M225" s="235"/>
      <c r="N225" s="233">
        <f>ROUND(L225*K225,3)</f>
        <v>0</v>
      </c>
      <c r="O225" s="218"/>
      <c r="P225" s="218"/>
      <c r="Q225" s="218"/>
      <c r="R225" s="46"/>
      <c r="T225" s="221" t="s">
        <v>20</v>
      </c>
      <c r="U225" s="54" t="s">
        <v>43</v>
      </c>
      <c r="V225" s="45"/>
      <c r="W225" s="222">
        <f>V225*K225</f>
        <v>0</v>
      </c>
      <c r="X225" s="222">
        <v>0</v>
      </c>
      <c r="Y225" s="222">
        <f>X225*K225</f>
        <v>0</v>
      </c>
      <c r="Z225" s="222">
        <v>0</v>
      </c>
      <c r="AA225" s="223">
        <f>Z225*K225</f>
        <v>0</v>
      </c>
      <c r="AR225" s="20" t="s">
        <v>230</v>
      </c>
      <c r="AT225" s="20" t="s">
        <v>227</v>
      </c>
      <c r="AU225" s="20" t="s">
        <v>146</v>
      </c>
      <c r="AY225" s="20" t="s">
        <v>167</v>
      </c>
      <c r="BE225" s="136">
        <f>IF(U225="základná",N225,0)</f>
        <v>0</v>
      </c>
      <c r="BF225" s="136">
        <f>IF(U225="znížená",N225,0)</f>
        <v>0</v>
      </c>
      <c r="BG225" s="136">
        <f>IF(U225="zákl. prenesená",N225,0)</f>
        <v>0</v>
      </c>
      <c r="BH225" s="136">
        <f>IF(U225="zníž. prenesená",N225,0)</f>
        <v>0</v>
      </c>
      <c r="BI225" s="136">
        <f>IF(U225="nulová",N225,0)</f>
        <v>0</v>
      </c>
      <c r="BJ225" s="20" t="s">
        <v>146</v>
      </c>
      <c r="BK225" s="224">
        <f>ROUND(L225*K225,3)</f>
        <v>0</v>
      </c>
      <c r="BL225" s="20" t="s">
        <v>224</v>
      </c>
      <c r="BM225" s="20" t="s">
        <v>466</v>
      </c>
    </row>
    <row r="226" s="1" customFormat="1" ht="25.5" customHeight="1">
      <c r="B226" s="44"/>
      <c r="C226" s="229" t="s">
        <v>467</v>
      </c>
      <c r="D226" s="229" t="s">
        <v>227</v>
      </c>
      <c r="E226" s="230" t="s">
        <v>468</v>
      </c>
      <c r="F226" s="231" t="s">
        <v>469</v>
      </c>
      <c r="G226" s="231"/>
      <c r="H226" s="231"/>
      <c r="I226" s="231"/>
      <c r="J226" s="232" t="s">
        <v>263</v>
      </c>
      <c r="K226" s="233">
        <v>4</v>
      </c>
      <c r="L226" s="234">
        <v>0</v>
      </c>
      <c r="M226" s="235"/>
      <c r="N226" s="233">
        <f>ROUND(L226*K226,3)</f>
        <v>0</v>
      </c>
      <c r="O226" s="218"/>
      <c r="P226" s="218"/>
      <c r="Q226" s="218"/>
      <c r="R226" s="46"/>
      <c r="T226" s="221" t="s">
        <v>20</v>
      </c>
      <c r="U226" s="54" t="s">
        <v>43</v>
      </c>
      <c r="V226" s="45"/>
      <c r="W226" s="222">
        <f>V226*K226</f>
        <v>0</v>
      </c>
      <c r="X226" s="222">
        <v>0</v>
      </c>
      <c r="Y226" s="222">
        <f>X226*K226</f>
        <v>0</v>
      </c>
      <c r="Z226" s="222">
        <v>0</v>
      </c>
      <c r="AA226" s="223">
        <f>Z226*K226</f>
        <v>0</v>
      </c>
      <c r="AR226" s="20" t="s">
        <v>230</v>
      </c>
      <c r="AT226" s="20" t="s">
        <v>227</v>
      </c>
      <c r="AU226" s="20" t="s">
        <v>146</v>
      </c>
      <c r="AY226" s="20" t="s">
        <v>167</v>
      </c>
      <c r="BE226" s="136">
        <f>IF(U226="základná",N226,0)</f>
        <v>0</v>
      </c>
      <c r="BF226" s="136">
        <f>IF(U226="znížená",N226,0)</f>
        <v>0</v>
      </c>
      <c r="BG226" s="136">
        <f>IF(U226="zákl. prenesená",N226,0)</f>
        <v>0</v>
      </c>
      <c r="BH226" s="136">
        <f>IF(U226="zníž. prenesená",N226,0)</f>
        <v>0</v>
      </c>
      <c r="BI226" s="136">
        <f>IF(U226="nulová",N226,0)</f>
        <v>0</v>
      </c>
      <c r="BJ226" s="20" t="s">
        <v>146</v>
      </c>
      <c r="BK226" s="224">
        <f>ROUND(L226*K226,3)</f>
        <v>0</v>
      </c>
      <c r="BL226" s="20" t="s">
        <v>224</v>
      </c>
      <c r="BM226" s="20" t="s">
        <v>470</v>
      </c>
    </row>
    <row r="227" s="1" customFormat="1" ht="25.5" customHeight="1">
      <c r="B227" s="44"/>
      <c r="C227" s="214" t="s">
        <v>471</v>
      </c>
      <c r="D227" s="214" t="s">
        <v>168</v>
      </c>
      <c r="E227" s="215" t="s">
        <v>472</v>
      </c>
      <c r="F227" s="216" t="s">
        <v>473</v>
      </c>
      <c r="G227" s="216"/>
      <c r="H227" s="216"/>
      <c r="I227" s="216"/>
      <c r="J227" s="217" t="s">
        <v>263</v>
      </c>
      <c r="K227" s="218">
        <v>1</v>
      </c>
      <c r="L227" s="219">
        <v>0</v>
      </c>
      <c r="M227" s="220"/>
      <c r="N227" s="218">
        <f>ROUND(L227*K227,3)</f>
        <v>0</v>
      </c>
      <c r="O227" s="218"/>
      <c r="P227" s="218"/>
      <c r="Q227" s="218"/>
      <c r="R227" s="46"/>
      <c r="T227" s="221" t="s">
        <v>20</v>
      </c>
      <c r="U227" s="54" t="s">
        <v>43</v>
      </c>
      <c r="V227" s="45"/>
      <c r="W227" s="222">
        <f>V227*K227</f>
        <v>0</v>
      </c>
      <c r="X227" s="222">
        <v>5.0000000000000002E-05</v>
      </c>
      <c r="Y227" s="222">
        <f>X227*K227</f>
        <v>5.0000000000000002E-05</v>
      </c>
      <c r="Z227" s="222">
        <v>0</v>
      </c>
      <c r="AA227" s="223">
        <f>Z227*K227</f>
        <v>0</v>
      </c>
      <c r="AR227" s="20" t="s">
        <v>224</v>
      </c>
      <c r="AT227" s="20" t="s">
        <v>168</v>
      </c>
      <c r="AU227" s="20" t="s">
        <v>146</v>
      </c>
      <c r="AY227" s="20" t="s">
        <v>167</v>
      </c>
      <c r="BE227" s="136">
        <f>IF(U227="základná",N227,0)</f>
        <v>0</v>
      </c>
      <c r="BF227" s="136">
        <f>IF(U227="znížená",N227,0)</f>
        <v>0</v>
      </c>
      <c r="BG227" s="136">
        <f>IF(U227="zákl. prenesená",N227,0)</f>
        <v>0</v>
      </c>
      <c r="BH227" s="136">
        <f>IF(U227="zníž. prenesená",N227,0)</f>
        <v>0</v>
      </c>
      <c r="BI227" s="136">
        <f>IF(U227="nulová",N227,0)</f>
        <v>0</v>
      </c>
      <c r="BJ227" s="20" t="s">
        <v>146</v>
      </c>
      <c r="BK227" s="224">
        <f>ROUND(L227*K227,3)</f>
        <v>0</v>
      </c>
      <c r="BL227" s="20" t="s">
        <v>224</v>
      </c>
      <c r="BM227" s="20" t="s">
        <v>474</v>
      </c>
    </row>
    <row r="228" s="1" customFormat="1" ht="25.5" customHeight="1">
      <c r="B228" s="44"/>
      <c r="C228" s="229" t="s">
        <v>475</v>
      </c>
      <c r="D228" s="229" t="s">
        <v>227</v>
      </c>
      <c r="E228" s="230" t="s">
        <v>476</v>
      </c>
      <c r="F228" s="231" t="s">
        <v>477</v>
      </c>
      <c r="G228" s="231"/>
      <c r="H228" s="231"/>
      <c r="I228" s="231"/>
      <c r="J228" s="232" t="s">
        <v>263</v>
      </c>
      <c r="K228" s="233">
        <v>1</v>
      </c>
      <c r="L228" s="234">
        <v>0</v>
      </c>
      <c r="M228" s="235"/>
      <c r="N228" s="233">
        <f>ROUND(L228*K228,3)</f>
        <v>0</v>
      </c>
      <c r="O228" s="218"/>
      <c r="P228" s="218"/>
      <c r="Q228" s="218"/>
      <c r="R228" s="46"/>
      <c r="T228" s="221" t="s">
        <v>20</v>
      </c>
      <c r="U228" s="54" t="s">
        <v>43</v>
      </c>
      <c r="V228" s="45"/>
      <c r="W228" s="222">
        <f>V228*K228</f>
        <v>0</v>
      </c>
      <c r="X228" s="222">
        <v>0</v>
      </c>
      <c r="Y228" s="222">
        <f>X228*K228</f>
        <v>0</v>
      </c>
      <c r="Z228" s="222">
        <v>0</v>
      </c>
      <c r="AA228" s="223">
        <f>Z228*K228</f>
        <v>0</v>
      </c>
      <c r="AR228" s="20" t="s">
        <v>230</v>
      </c>
      <c r="AT228" s="20" t="s">
        <v>227</v>
      </c>
      <c r="AU228" s="20" t="s">
        <v>146</v>
      </c>
      <c r="AY228" s="20" t="s">
        <v>167</v>
      </c>
      <c r="BE228" s="136">
        <f>IF(U228="základná",N228,0)</f>
        <v>0</v>
      </c>
      <c r="BF228" s="136">
        <f>IF(U228="znížená",N228,0)</f>
        <v>0</v>
      </c>
      <c r="BG228" s="136">
        <f>IF(U228="zákl. prenesená",N228,0)</f>
        <v>0</v>
      </c>
      <c r="BH228" s="136">
        <f>IF(U228="zníž. prenesená",N228,0)</f>
        <v>0</v>
      </c>
      <c r="BI228" s="136">
        <f>IF(U228="nulová",N228,0)</f>
        <v>0</v>
      </c>
      <c r="BJ228" s="20" t="s">
        <v>146</v>
      </c>
      <c r="BK228" s="224">
        <f>ROUND(L228*K228,3)</f>
        <v>0</v>
      </c>
      <c r="BL228" s="20" t="s">
        <v>224</v>
      </c>
      <c r="BM228" s="20" t="s">
        <v>478</v>
      </c>
    </row>
    <row r="229" s="1" customFormat="1" ht="16.5" customHeight="1">
      <c r="B229" s="44"/>
      <c r="C229" s="229" t="s">
        <v>479</v>
      </c>
      <c r="D229" s="229" t="s">
        <v>227</v>
      </c>
      <c r="E229" s="230" t="s">
        <v>480</v>
      </c>
      <c r="F229" s="231" t="s">
        <v>481</v>
      </c>
      <c r="G229" s="231"/>
      <c r="H229" s="231"/>
      <c r="I229" s="231"/>
      <c r="J229" s="232" t="s">
        <v>263</v>
      </c>
      <c r="K229" s="233">
        <v>1</v>
      </c>
      <c r="L229" s="234">
        <v>0</v>
      </c>
      <c r="M229" s="235"/>
      <c r="N229" s="233">
        <f>ROUND(L229*K229,3)</f>
        <v>0</v>
      </c>
      <c r="O229" s="218"/>
      <c r="P229" s="218"/>
      <c r="Q229" s="218"/>
      <c r="R229" s="46"/>
      <c r="T229" s="221" t="s">
        <v>20</v>
      </c>
      <c r="U229" s="54" t="s">
        <v>43</v>
      </c>
      <c r="V229" s="45"/>
      <c r="W229" s="222">
        <f>V229*K229</f>
        <v>0</v>
      </c>
      <c r="X229" s="222">
        <v>0.0050000000000000001</v>
      </c>
      <c r="Y229" s="222">
        <f>X229*K229</f>
        <v>0.0050000000000000001</v>
      </c>
      <c r="Z229" s="222">
        <v>0</v>
      </c>
      <c r="AA229" s="223">
        <f>Z229*K229</f>
        <v>0</v>
      </c>
      <c r="AR229" s="20" t="s">
        <v>230</v>
      </c>
      <c r="AT229" s="20" t="s">
        <v>227</v>
      </c>
      <c r="AU229" s="20" t="s">
        <v>146</v>
      </c>
      <c r="AY229" s="20" t="s">
        <v>167</v>
      </c>
      <c r="BE229" s="136">
        <f>IF(U229="základná",N229,0)</f>
        <v>0</v>
      </c>
      <c r="BF229" s="136">
        <f>IF(U229="znížená",N229,0)</f>
        <v>0</v>
      </c>
      <c r="BG229" s="136">
        <f>IF(U229="zákl. prenesená",N229,0)</f>
        <v>0</v>
      </c>
      <c r="BH229" s="136">
        <f>IF(U229="zníž. prenesená",N229,0)</f>
        <v>0</v>
      </c>
      <c r="BI229" s="136">
        <f>IF(U229="nulová",N229,0)</f>
        <v>0</v>
      </c>
      <c r="BJ229" s="20" t="s">
        <v>146</v>
      </c>
      <c r="BK229" s="224">
        <f>ROUND(L229*K229,3)</f>
        <v>0</v>
      </c>
      <c r="BL229" s="20" t="s">
        <v>224</v>
      </c>
      <c r="BM229" s="20" t="s">
        <v>482</v>
      </c>
    </row>
    <row r="230" s="1" customFormat="1" ht="25.5" customHeight="1">
      <c r="B230" s="44"/>
      <c r="C230" s="214" t="s">
        <v>483</v>
      </c>
      <c r="D230" s="214" t="s">
        <v>168</v>
      </c>
      <c r="E230" s="215" t="s">
        <v>484</v>
      </c>
      <c r="F230" s="216" t="s">
        <v>485</v>
      </c>
      <c r="G230" s="216"/>
      <c r="H230" s="216"/>
      <c r="I230" s="216"/>
      <c r="J230" s="217" t="s">
        <v>263</v>
      </c>
      <c r="K230" s="218">
        <v>2</v>
      </c>
      <c r="L230" s="219">
        <v>0</v>
      </c>
      <c r="M230" s="220"/>
      <c r="N230" s="218">
        <f>ROUND(L230*K230,3)</f>
        <v>0</v>
      </c>
      <c r="O230" s="218"/>
      <c r="P230" s="218"/>
      <c r="Q230" s="218"/>
      <c r="R230" s="46"/>
      <c r="T230" s="221" t="s">
        <v>20</v>
      </c>
      <c r="U230" s="54" t="s">
        <v>43</v>
      </c>
      <c r="V230" s="45"/>
      <c r="W230" s="222">
        <f>V230*K230</f>
        <v>0</v>
      </c>
      <c r="X230" s="222">
        <v>5.0000000000000002E-05</v>
      </c>
      <c r="Y230" s="222">
        <f>X230*K230</f>
        <v>0.00010000000000000001</v>
      </c>
      <c r="Z230" s="222">
        <v>0</v>
      </c>
      <c r="AA230" s="223">
        <f>Z230*K230</f>
        <v>0</v>
      </c>
      <c r="AR230" s="20" t="s">
        <v>224</v>
      </c>
      <c r="AT230" s="20" t="s">
        <v>168</v>
      </c>
      <c r="AU230" s="20" t="s">
        <v>146</v>
      </c>
      <c r="AY230" s="20" t="s">
        <v>167</v>
      </c>
      <c r="BE230" s="136">
        <f>IF(U230="základná",N230,0)</f>
        <v>0</v>
      </c>
      <c r="BF230" s="136">
        <f>IF(U230="znížená",N230,0)</f>
        <v>0</v>
      </c>
      <c r="BG230" s="136">
        <f>IF(U230="zákl. prenesená",N230,0)</f>
        <v>0</v>
      </c>
      <c r="BH230" s="136">
        <f>IF(U230="zníž. prenesená",N230,0)</f>
        <v>0</v>
      </c>
      <c r="BI230" s="136">
        <f>IF(U230="nulová",N230,0)</f>
        <v>0</v>
      </c>
      <c r="BJ230" s="20" t="s">
        <v>146</v>
      </c>
      <c r="BK230" s="224">
        <f>ROUND(L230*K230,3)</f>
        <v>0</v>
      </c>
      <c r="BL230" s="20" t="s">
        <v>224</v>
      </c>
      <c r="BM230" s="20" t="s">
        <v>486</v>
      </c>
    </row>
    <row r="231" s="1" customFormat="1" ht="25.5" customHeight="1">
      <c r="B231" s="44"/>
      <c r="C231" s="229" t="s">
        <v>487</v>
      </c>
      <c r="D231" s="229" t="s">
        <v>227</v>
      </c>
      <c r="E231" s="230" t="s">
        <v>488</v>
      </c>
      <c r="F231" s="231" t="s">
        <v>489</v>
      </c>
      <c r="G231" s="231"/>
      <c r="H231" s="231"/>
      <c r="I231" s="231"/>
      <c r="J231" s="232" t="s">
        <v>263</v>
      </c>
      <c r="K231" s="233">
        <v>1</v>
      </c>
      <c r="L231" s="234">
        <v>0</v>
      </c>
      <c r="M231" s="235"/>
      <c r="N231" s="233">
        <f>ROUND(L231*K231,3)</f>
        <v>0</v>
      </c>
      <c r="O231" s="218"/>
      <c r="P231" s="218"/>
      <c r="Q231" s="218"/>
      <c r="R231" s="46"/>
      <c r="T231" s="221" t="s">
        <v>20</v>
      </c>
      <c r="U231" s="54" t="s">
        <v>43</v>
      </c>
      <c r="V231" s="45"/>
      <c r="W231" s="222">
        <f>V231*K231</f>
        <v>0</v>
      </c>
      <c r="X231" s="222">
        <v>0</v>
      </c>
      <c r="Y231" s="222">
        <f>X231*K231</f>
        <v>0</v>
      </c>
      <c r="Z231" s="222">
        <v>0</v>
      </c>
      <c r="AA231" s="223">
        <f>Z231*K231</f>
        <v>0</v>
      </c>
      <c r="AR231" s="20" t="s">
        <v>230</v>
      </c>
      <c r="AT231" s="20" t="s">
        <v>227</v>
      </c>
      <c r="AU231" s="20" t="s">
        <v>146</v>
      </c>
      <c r="AY231" s="20" t="s">
        <v>167</v>
      </c>
      <c r="BE231" s="136">
        <f>IF(U231="základná",N231,0)</f>
        <v>0</v>
      </c>
      <c r="BF231" s="136">
        <f>IF(U231="znížená",N231,0)</f>
        <v>0</v>
      </c>
      <c r="BG231" s="136">
        <f>IF(U231="zákl. prenesená",N231,0)</f>
        <v>0</v>
      </c>
      <c r="BH231" s="136">
        <f>IF(U231="zníž. prenesená",N231,0)</f>
        <v>0</v>
      </c>
      <c r="BI231" s="136">
        <f>IF(U231="nulová",N231,0)</f>
        <v>0</v>
      </c>
      <c r="BJ231" s="20" t="s">
        <v>146</v>
      </c>
      <c r="BK231" s="224">
        <f>ROUND(L231*K231,3)</f>
        <v>0</v>
      </c>
      <c r="BL231" s="20" t="s">
        <v>224</v>
      </c>
      <c r="BM231" s="20" t="s">
        <v>490</v>
      </c>
    </row>
    <row r="232" s="1" customFormat="1" ht="25.5" customHeight="1">
      <c r="B232" s="44"/>
      <c r="C232" s="229" t="s">
        <v>491</v>
      </c>
      <c r="D232" s="229" t="s">
        <v>227</v>
      </c>
      <c r="E232" s="230" t="s">
        <v>492</v>
      </c>
      <c r="F232" s="231" t="s">
        <v>493</v>
      </c>
      <c r="G232" s="231"/>
      <c r="H232" s="231"/>
      <c r="I232" s="231"/>
      <c r="J232" s="232" t="s">
        <v>263</v>
      </c>
      <c r="K232" s="233">
        <v>1</v>
      </c>
      <c r="L232" s="234">
        <v>0</v>
      </c>
      <c r="M232" s="235"/>
      <c r="N232" s="233">
        <f>ROUND(L232*K232,3)</f>
        <v>0</v>
      </c>
      <c r="O232" s="218"/>
      <c r="P232" s="218"/>
      <c r="Q232" s="218"/>
      <c r="R232" s="46"/>
      <c r="T232" s="221" t="s">
        <v>20</v>
      </c>
      <c r="U232" s="54" t="s">
        <v>43</v>
      </c>
      <c r="V232" s="45"/>
      <c r="W232" s="222">
        <f>V232*K232</f>
        <v>0</v>
      </c>
      <c r="X232" s="222">
        <v>0</v>
      </c>
      <c r="Y232" s="222">
        <f>X232*K232</f>
        <v>0</v>
      </c>
      <c r="Z232" s="222">
        <v>0</v>
      </c>
      <c r="AA232" s="223">
        <f>Z232*K232</f>
        <v>0</v>
      </c>
      <c r="AR232" s="20" t="s">
        <v>230</v>
      </c>
      <c r="AT232" s="20" t="s">
        <v>227</v>
      </c>
      <c r="AU232" s="20" t="s">
        <v>146</v>
      </c>
      <c r="AY232" s="20" t="s">
        <v>167</v>
      </c>
      <c r="BE232" s="136">
        <f>IF(U232="základná",N232,0)</f>
        <v>0</v>
      </c>
      <c r="BF232" s="136">
        <f>IF(U232="znížená",N232,0)</f>
        <v>0</v>
      </c>
      <c r="BG232" s="136">
        <f>IF(U232="zákl. prenesená",N232,0)</f>
        <v>0</v>
      </c>
      <c r="BH232" s="136">
        <f>IF(U232="zníž. prenesená",N232,0)</f>
        <v>0</v>
      </c>
      <c r="BI232" s="136">
        <f>IF(U232="nulová",N232,0)</f>
        <v>0</v>
      </c>
      <c r="BJ232" s="20" t="s">
        <v>146</v>
      </c>
      <c r="BK232" s="224">
        <f>ROUND(L232*K232,3)</f>
        <v>0</v>
      </c>
      <c r="BL232" s="20" t="s">
        <v>224</v>
      </c>
      <c r="BM232" s="20" t="s">
        <v>494</v>
      </c>
    </row>
    <row r="233" s="1" customFormat="1" ht="16.5" customHeight="1">
      <c r="B233" s="44"/>
      <c r="C233" s="229" t="s">
        <v>495</v>
      </c>
      <c r="D233" s="229" t="s">
        <v>227</v>
      </c>
      <c r="E233" s="230" t="s">
        <v>480</v>
      </c>
      <c r="F233" s="231" t="s">
        <v>481</v>
      </c>
      <c r="G233" s="231"/>
      <c r="H233" s="231"/>
      <c r="I233" s="231"/>
      <c r="J233" s="232" t="s">
        <v>263</v>
      </c>
      <c r="K233" s="233">
        <v>2</v>
      </c>
      <c r="L233" s="234">
        <v>0</v>
      </c>
      <c r="M233" s="235"/>
      <c r="N233" s="233">
        <f>ROUND(L233*K233,3)</f>
        <v>0</v>
      </c>
      <c r="O233" s="218"/>
      <c r="P233" s="218"/>
      <c r="Q233" s="218"/>
      <c r="R233" s="46"/>
      <c r="T233" s="221" t="s">
        <v>20</v>
      </c>
      <c r="U233" s="54" t="s">
        <v>43</v>
      </c>
      <c r="V233" s="45"/>
      <c r="W233" s="222">
        <f>V233*K233</f>
        <v>0</v>
      </c>
      <c r="X233" s="222">
        <v>0.0050000000000000001</v>
      </c>
      <c r="Y233" s="222">
        <f>X233*K233</f>
        <v>0.01</v>
      </c>
      <c r="Z233" s="222">
        <v>0</v>
      </c>
      <c r="AA233" s="223">
        <f>Z233*K233</f>
        <v>0</v>
      </c>
      <c r="AR233" s="20" t="s">
        <v>230</v>
      </c>
      <c r="AT233" s="20" t="s">
        <v>227</v>
      </c>
      <c r="AU233" s="20" t="s">
        <v>146</v>
      </c>
      <c r="AY233" s="20" t="s">
        <v>167</v>
      </c>
      <c r="BE233" s="136">
        <f>IF(U233="základná",N233,0)</f>
        <v>0</v>
      </c>
      <c r="BF233" s="136">
        <f>IF(U233="znížená",N233,0)</f>
        <v>0</v>
      </c>
      <c r="BG233" s="136">
        <f>IF(U233="zákl. prenesená",N233,0)</f>
        <v>0</v>
      </c>
      <c r="BH233" s="136">
        <f>IF(U233="zníž. prenesená",N233,0)</f>
        <v>0</v>
      </c>
      <c r="BI233" s="136">
        <f>IF(U233="nulová",N233,0)</f>
        <v>0</v>
      </c>
      <c r="BJ233" s="20" t="s">
        <v>146</v>
      </c>
      <c r="BK233" s="224">
        <f>ROUND(L233*K233,3)</f>
        <v>0</v>
      </c>
      <c r="BL233" s="20" t="s">
        <v>224</v>
      </c>
      <c r="BM233" s="20" t="s">
        <v>496</v>
      </c>
    </row>
    <row r="234" s="1" customFormat="1" ht="38.25" customHeight="1">
      <c r="B234" s="44"/>
      <c r="C234" s="214" t="s">
        <v>497</v>
      </c>
      <c r="D234" s="214" t="s">
        <v>168</v>
      </c>
      <c r="E234" s="215" t="s">
        <v>498</v>
      </c>
      <c r="F234" s="216" t="s">
        <v>499</v>
      </c>
      <c r="G234" s="216"/>
      <c r="H234" s="216"/>
      <c r="I234" s="216"/>
      <c r="J234" s="217" t="s">
        <v>263</v>
      </c>
      <c r="K234" s="218">
        <v>2</v>
      </c>
      <c r="L234" s="219">
        <v>0</v>
      </c>
      <c r="M234" s="220"/>
      <c r="N234" s="218">
        <f>ROUND(L234*K234,3)</f>
        <v>0</v>
      </c>
      <c r="O234" s="218"/>
      <c r="P234" s="218"/>
      <c r="Q234" s="218"/>
      <c r="R234" s="46"/>
      <c r="T234" s="221" t="s">
        <v>20</v>
      </c>
      <c r="U234" s="54" t="s">
        <v>43</v>
      </c>
      <c r="V234" s="45"/>
      <c r="W234" s="222">
        <f>V234*K234</f>
        <v>0</v>
      </c>
      <c r="X234" s="222">
        <v>0.00048999999999999998</v>
      </c>
      <c r="Y234" s="222">
        <f>X234*K234</f>
        <v>0.00097999999999999997</v>
      </c>
      <c r="Z234" s="222">
        <v>0</v>
      </c>
      <c r="AA234" s="223">
        <f>Z234*K234</f>
        <v>0</v>
      </c>
      <c r="AR234" s="20" t="s">
        <v>224</v>
      </c>
      <c r="AT234" s="20" t="s">
        <v>168</v>
      </c>
      <c r="AU234" s="20" t="s">
        <v>146</v>
      </c>
      <c r="AY234" s="20" t="s">
        <v>167</v>
      </c>
      <c r="BE234" s="136">
        <f>IF(U234="základná",N234,0)</f>
        <v>0</v>
      </c>
      <c r="BF234" s="136">
        <f>IF(U234="znížená",N234,0)</f>
        <v>0</v>
      </c>
      <c r="BG234" s="136">
        <f>IF(U234="zákl. prenesená",N234,0)</f>
        <v>0</v>
      </c>
      <c r="BH234" s="136">
        <f>IF(U234="zníž. prenesená",N234,0)</f>
        <v>0</v>
      </c>
      <c r="BI234" s="136">
        <f>IF(U234="nulová",N234,0)</f>
        <v>0</v>
      </c>
      <c r="BJ234" s="20" t="s">
        <v>146</v>
      </c>
      <c r="BK234" s="224">
        <f>ROUND(L234*K234,3)</f>
        <v>0</v>
      </c>
      <c r="BL234" s="20" t="s">
        <v>224</v>
      </c>
      <c r="BM234" s="20" t="s">
        <v>500</v>
      </c>
    </row>
    <row r="235" s="1" customFormat="1" ht="38.25" customHeight="1">
      <c r="B235" s="44"/>
      <c r="C235" s="214" t="s">
        <v>501</v>
      </c>
      <c r="D235" s="214" t="s">
        <v>168</v>
      </c>
      <c r="E235" s="215" t="s">
        <v>502</v>
      </c>
      <c r="F235" s="216" t="s">
        <v>503</v>
      </c>
      <c r="G235" s="216"/>
      <c r="H235" s="216"/>
      <c r="I235" s="216"/>
      <c r="J235" s="217" t="s">
        <v>263</v>
      </c>
      <c r="K235" s="218">
        <v>2</v>
      </c>
      <c r="L235" s="219">
        <v>0</v>
      </c>
      <c r="M235" s="220"/>
      <c r="N235" s="218">
        <f>ROUND(L235*K235,3)</f>
        <v>0</v>
      </c>
      <c r="O235" s="218"/>
      <c r="P235" s="218"/>
      <c r="Q235" s="218"/>
      <c r="R235" s="46"/>
      <c r="T235" s="221" t="s">
        <v>20</v>
      </c>
      <c r="U235" s="54" t="s">
        <v>43</v>
      </c>
      <c r="V235" s="45"/>
      <c r="W235" s="222">
        <f>V235*K235</f>
        <v>0</v>
      </c>
      <c r="X235" s="222">
        <v>0.00066940000000000001</v>
      </c>
      <c r="Y235" s="222">
        <f>X235*K235</f>
        <v>0.0013388</v>
      </c>
      <c r="Z235" s="222">
        <v>0</v>
      </c>
      <c r="AA235" s="223">
        <f>Z235*K235</f>
        <v>0</v>
      </c>
      <c r="AR235" s="20" t="s">
        <v>224</v>
      </c>
      <c r="AT235" s="20" t="s">
        <v>168</v>
      </c>
      <c r="AU235" s="20" t="s">
        <v>146</v>
      </c>
      <c r="AY235" s="20" t="s">
        <v>167</v>
      </c>
      <c r="BE235" s="136">
        <f>IF(U235="základná",N235,0)</f>
        <v>0</v>
      </c>
      <c r="BF235" s="136">
        <f>IF(U235="znížená",N235,0)</f>
        <v>0</v>
      </c>
      <c r="BG235" s="136">
        <f>IF(U235="zákl. prenesená",N235,0)</f>
        <v>0</v>
      </c>
      <c r="BH235" s="136">
        <f>IF(U235="zníž. prenesená",N235,0)</f>
        <v>0</v>
      </c>
      <c r="BI235" s="136">
        <f>IF(U235="nulová",N235,0)</f>
        <v>0</v>
      </c>
      <c r="BJ235" s="20" t="s">
        <v>146</v>
      </c>
      <c r="BK235" s="224">
        <f>ROUND(L235*K235,3)</f>
        <v>0</v>
      </c>
      <c r="BL235" s="20" t="s">
        <v>224</v>
      </c>
      <c r="BM235" s="20" t="s">
        <v>504</v>
      </c>
    </row>
    <row r="236" s="1" customFormat="1" ht="25.5" customHeight="1">
      <c r="B236" s="44"/>
      <c r="C236" s="214" t="s">
        <v>505</v>
      </c>
      <c r="D236" s="214" t="s">
        <v>168</v>
      </c>
      <c r="E236" s="215" t="s">
        <v>506</v>
      </c>
      <c r="F236" s="216" t="s">
        <v>507</v>
      </c>
      <c r="G236" s="216"/>
      <c r="H236" s="216"/>
      <c r="I236" s="216"/>
      <c r="J236" s="217" t="s">
        <v>263</v>
      </c>
      <c r="K236" s="218">
        <v>1</v>
      </c>
      <c r="L236" s="219">
        <v>0</v>
      </c>
      <c r="M236" s="220"/>
      <c r="N236" s="218">
        <f>ROUND(L236*K236,3)</f>
        <v>0</v>
      </c>
      <c r="O236" s="218"/>
      <c r="P236" s="218"/>
      <c r="Q236" s="218"/>
      <c r="R236" s="46"/>
      <c r="T236" s="221" t="s">
        <v>20</v>
      </c>
      <c r="U236" s="54" t="s">
        <v>43</v>
      </c>
      <c r="V236" s="45"/>
      <c r="W236" s="222">
        <f>V236*K236</f>
        <v>0</v>
      </c>
      <c r="X236" s="222">
        <v>0.0048094000000000001</v>
      </c>
      <c r="Y236" s="222">
        <f>X236*K236</f>
        <v>0.0048094000000000001</v>
      </c>
      <c r="Z236" s="222">
        <v>0</v>
      </c>
      <c r="AA236" s="223">
        <f>Z236*K236</f>
        <v>0</v>
      </c>
      <c r="AR236" s="20" t="s">
        <v>224</v>
      </c>
      <c r="AT236" s="20" t="s">
        <v>168</v>
      </c>
      <c r="AU236" s="20" t="s">
        <v>146</v>
      </c>
      <c r="AY236" s="20" t="s">
        <v>167</v>
      </c>
      <c r="BE236" s="136">
        <f>IF(U236="základná",N236,0)</f>
        <v>0</v>
      </c>
      <c r="BF236" s="136">
        <f>IF(U236="znížená",N236,0)</f>
        <v>0</v>
      </c>
      <c r="BG236" s="136">
        <f>IF(U236="zákl. prenesená",N236,0)</f>
        <v>0</v>
      </c>
      <c r="BH236" s="136">
        <f>IF(U236="zníž. prenesená",N236,0)</f>
        <v>0</v>
      </c>
      <c r="BI236" s="136">
        <f>IF(U236="nulová",N236,0)</f>
        <v>0</v>
      </c>
      <c r="BJ236" s="20" t="s">
        <v>146</v>
      </c>
      <c r="BK236" s="224">
        <f>ROUND(L236*K236,3)</f>
        <v>0</v>
      </c>
      <c r="BL236" s="20" t="s">
        <v>224</v>
      </c>
      <c r="BM236" s="20" t="s">
        <v>508</v>
      </c>
    </row>
    <row r="237" s="1" customFormat="1" ht="25.5" customHeight="1">
      <c r="B237" s="44"/>
      <c r="C237" s="214" t="s">
        <v>509</v>
      </c>
      <c r="D237" s="214" t="s">
        <v>168</v>
      </c>
      <c r="E237" s="215" t="s">
        <v>510</v>
      </c>
      <c r="F237" s="216" t="s">
        <v>511</v>
      </c>
      <c r="G237" s="216"/>
      <c r="H237" s="216"/>
      <c r="I237" s="216"/>
      <c r="J237" s="217" t="s">
        <v>263</v>
      </c>
      <c r="K237" s="218">
        <v>3</v>
      </c>
      <c r="L237" s="219">
        <v>0</v>
      </c>
      <c r="M237" s="220"/>
      <c r="N237" s="218">
        <f>ROUND(L237*K237,3)</f>
        <v>0</v>
      </c>
      <c r="O237" s="218"/>
      <c r="P237" s="218"/>
      <c r="Q237" s="218"/>
      <c r="R237" s="46"/>
      <c r="T237" s="221" t="s">
        <v>20</v>
      </c>
      <c r="U237" s="54" t="s">
        <v>43</v>
      </c>
      <c r="V237" s="45"/>
      <c r="W237" s="222">
        <f>V237*K237</f>
        <v>0</v>
      </c>
      <c r="X237" s="222">
        <v>0.00040000000000000002</v>
      </c>
      <c r="Y237" s="222">
        <f>X237*K237</f>
        <v>0.0012000000000000001</v>
      </c>
      <c r="Z237" s="222">
        <v>0</v>
      </c>
      <c r="AA237" s="223">
        <f>Z237*K237</f>
        <v>0</v>
      </c>
      <c r="AR237" s="20" t="s">
        <v>224</v>
      </c>
      <c r="AT237" s="20" t="s">
        <v>168</v>
      </c>
      <c r="AU237" s="20" t="s">
        <v>146</v>
      </c>
      <c r="AY237" s="20" t="s">
        <v>167</v>
      </c>
      <c r="BE237" s="136">
        <f>IF(U237="základná",N237,0)</f>
        <v>0</v>
      </c>
      <c r="BF237" s="136">
        <f>IF(U237="znížená",N237,0)</f>
        <v>0</v>
      </c>
      <c r="BG237" s="136">
        <f>IF(U237="zákl. prenesená",N237,0)</f>
        <v>0</v>
      </c>
      <c r="BH237" s="136">
        <f>IF(U237="zníž. prenesená",N237,0)</f>
        <v>0</v>
      </c>
      <c r="BI237" s="136">
        <f>IF(U237="nulová",N237,0)</f>
        <v>0</v>
      </c>
      <c r="BJ237" s="20" t="s">
        <v>146</v>
      </c>
      <c r="BK237" s="224">
        <f>ROUND(L237*K237,3)</f>
        <v>0</v>
      </c>
      <c r="BL237" s="20" t="s">
        <v>224</v>
      </c>
      <c r="BM237" s="20" t="s">
        <v>512</v>
      </c>
    </row>
    <row r="238" s="1" customFormat="1" ht="25.5" customHeight="1">
      <c r="B238" s="44"/>
      <c r="C238" s="214" t="s">
        <v>513</v>
      </c>
      <c r="D238" s="214" t="s">
        <v>168</v>
      </c>
      <c r="E238" s="215" t="s">
        <v>514</v>
      </c>
      <c r="F238" s="216" t="s">
        <v>515</v>
      </c>
      <c r="G238" s="216"/>
      <c r="H238" s="216"/>
      <c r="I238" s="216"/>
      <c r="J238" s="217" t="s">
        <v>263</v>
      </c>
      <c r="K238" s="218">
        <v>3</v>
      </c>
      <c r="L238" s="219">
        <v>0</v>
      </c>
      <c r="M238" s="220"/>
      <c r="N238" s="218">
        <f>ROUND(L238*K238,3)</f>
        <v>0</v>
      </c>
      <c r="O238" s="218"/>
      <c r="P238" s="218"/>
      <c r="Q238" s="218"/>
      <c r="R238" s="46"/>
      <c r="T238" s="221" t="s">
        <v>20</v>
      </c>
      <c r="U238" s="54" t="s">
        <v>43</v>
      </c>
      <c r="V238" s="45"/>
      <c r="W238" s="222">
        <f>V238*K238</f>
        <v>0</v>
      </c>
      <c r="X238" s="222">
        <v>0.00010000000000000001</v>
      </c>
      <c r="Y238" s="222">
        <f>X238*K238</f>
        <v>0.00030000000000000003</v>
      </c>
      <c r="Z238" s="222">
        <v>0</v>
      </c>
      <c r="AA238" s="223">
        <f>Z238*K238</f>
        <v>0</v>
      </c>
      <c r="AR238" s="20" t="s">
        <v>224</v>
      </c>
      <c r="AT238" s="20" t="s">
        <v>168</v>
      </c>
      <c r="AU238" s="20" t="s">
        <v>146</v>
      </c>
      <c r="AY238" s="20" t="s">
        <v>167</v>
      </c>
      <c r="BE238" s="136">
        <f>IF(U238="základná",N238,0)</f>
        <v>0</v>
      </c>
      <c r="BF238" s="136">
        <f>IF(U238="znížená",N238,0)</f>
        <v>0</v>
      </c>
      <c r="BG238" s="136">
        <f>IF(U238="zákl. prenesená",N238,0)</f>
        <v>0</v>
      </c>
      <c r="BH238" s="136">
        <f>IF(U238="zníž. prenesená",N238,0)</f>
        <v>0</v>
      </c>
      <c r="BI238" s="136">
        <f>IF(U238="nulová",N238,0)</f>
        <v>0</v>
      </c>
      <c r="BJ238" s="20" t="s">
        <v>146</v>
      </c>
      <c r="BK238" s="224">
        <f>ROUND(L238*K238,3)</f>
        <v>0</v>
      </c>
      <c r="BL238" s="20" t="s">
        <v>224</v>
      </c>
      <c r="BM238" s="20" t="s">
        <v>516</v>
      </c>
    </row>
    <row r="239" s="9" customFormat="1" ht="29.88" customHeight="1">
      <c r="B239" s="200"/>
      <c r="C239" s="201"/>
      <c r="D239" s="211" t="s">
        <v>130</v>
      </c>
      <c r="E239" s="211"/>
      <c r="F239" s="211"/>
      <c r="G239" s="211"/>
      <c r="H239" s="211"/>
      <c r="I239" s="211"/>
      <c r="J239" s="211"/>
      <c r="K239" s="211"/>
      <c r="L239" s="211"/>
      <c r="M239" s="211"/>
      <c r="N239" s="225">
        <f>BK239</f>
        <v>0</v>
      </c>
      <c r="O239" s="226"/>
      <c r="P239" s="226"/>
      <c r="Q239" s="226"/>
      <c r="R239" s="204"/>
      <c r="T239" s="205"/>
      <c r="U239" s="201"/>
      <c r="V239" s="201"/>
      <c r="W239" s="206">
        <f>SUM(W240:W255)</f>
        <v>0</v>
      </c>
      <c r="X239" s="201"/>
      <c r="Y239" s="206">
        <f>SUM(Y240:Y255)</f>
        <v>1.0494999999999999</v>
      </c>
      <c r="Z239" s="201"/>
      <c r="AA239" s="207">
        <f>SUM(AA240:AA255)</f>
        <v>0</v>
      </c>
      <c r="AR239" s="208" t="s">
        <v>146</v>
      </c>
      <c r="AT239" s="209" t="s">
        <v>75</v>
      </c>
      <c r="AU239" s="209" t="s">
        <v>84</v>
      </c>
      <c r="AY239" s="208" t="s">
        <v>167</v>
      </c>
      <c r="BK239" s="210">
        <f>SUM(BK240:BK255)</f>
        <v>0</v>
      </c>
    </row>
    <row r="240" s="1" customFormat="1" ht="38.25" customHeight="1">
      <c r="B240" s="44"/>
      <c r="C240" s="214" t="s">
        <v>517</v>
      </c>
      <c r="D240" s="214" t="s">
        <v>168</v>
      </c>
      <c r="E240" s="215" t="s">
        <v>518</v>
      </c>
      <c r="F240" s="216" t="s">
        <v>519</v>
      </c>
      <c r="G240" s="216"/>
      <c r="H240" s="216"/>
      <c r="I240" s="216"/>
      <c r="J240" s="217" t="s">
        <v>263</v>
      </c>
      <c r="K240" s="218">
        <v>2</v>
      </c>
      <c r="L240" s="219">
        <v>0</v>
      </c>
      <c r="M240" s="220"/>
      <c r="N240" s="218">
        <f>ROUND(L240*K240,3)</f>
        <v>0</v>
      </c>
      <c r="O240" s="218"/>
      <c r="P240" s="218"/>
      <c r="Q240" s="218"/>
      <c r="R240" s="46"/>
      <c r="T240" s="221" t="s">
        <v>20</v>
      </c>
      <c r="U240" s="54" t="s">
        <v>43</v>
      </c>
      <c r="V240" s="45"/>
      <c r="W240" s="222">
        <f>V240*K240</f>
        <v>0</v>
      </c>
      <c r="X240" s="222">
        <v>0</v>
      </c>
      <c r="Y240" s="222">
        <f>X240*K240</f>
        <v>0</v>
      </c>
      <c r="Z240" s="222">
        <v>0</v>
      </c>
      <c r="AA240" s="223">
        <f>Z240*K240</f>
        <v>0</v>
      </c>
      <c r="AR240" s="20" t="s">
        <v>224</v>
      </c>
      <c r="AT240" s="20" t="s">
        <v>168</v>
      </c>
      <c r="AU240" s="20" t="s">
        <v>146</v>
      </c>
      <c r="AY240" s="20" t="s">
        <v>167</v>
      </c>
      <c r="BE240" s="136">
        <f>IF(U240="základná",N240,0)</f>
        <v>0</v>
      </c>
      <c r="BF240" s="136">
        <f>IF(U240="znížená",N240,0)</f>
        <v>0</v>
      </c>
      <c r="BG240" s="136">
        <f>IF(U240="zákl. prenesená",N240,0)</f>
        <v>0</v>
      </c>
      <c r="BH240" s="136">
        <f>IF(U240="zníž. prenesená",N240,0)</f>
        <v>0</v>
      </c>
      <c r="BI240" s="136">
        <f>IF(U240="nulová",N240,0)</f>
        <v>0</v>
      </c>
      <c r="BJ240" s="20" t="s">
        <v>146</v>
      </c>
      <c r="BK240" s="224">
        <f>ROUND(L240*K240,3)</f>
        <v>0</v>
      </c>
      <c r="BL240" s="20" t="s">
        <v>224</v>
      </c>
      <c r="BM240" s="20" t="s">
        <v>520</v>
      </c>
    </row>
    <row r="241" s="1" customFormat="1" ht="38.25" customHeight="1">
      <c r="B241" s="44"/>
      <c r="C241" s="214" t="s">
        <v>521</v>
      </c>
      <c r="D241" s="214" t="s">
        <v>168</v>
      </c>
      <c r="E241" s="215" t="s">
        <v>522</v>
      </c>
      <c r="F241" s="216" t="s">
        <v>523</v>
      </c>
      <c r="G241" s="216"/>
      <c r="H241" s="216"/>
      <c r="I241" s="216"/>
      <c r="J241" s="217" t="s">
        <v>263</v>
      </c>
      <c r="K241" s="218">
        <v>20</v>
      </c>
      <c r="L241" s="219">
        <v>0</v>
      </c>
      <c r="M241" s="220"/>
      <c r="N241" s="218">
        <f>ROUND(L241*K241,3)</f>
        <v>0</v>
      </c>
      <c r="O241" s="218"/>
      <c r="P241" s="218"/>
      <c r="Q241" s="218"/>
      <c r="R241" s="46"/>
      <c r="T241" s="221" t="s">
        <v>20</v>
      </c>
      <c r="U241" s="54" t="s">
        <v>43</v>
      </c>
      <c r="V241" s="45"/>
      <c r="W241" s="222">
        <f>V241*K241</f>
        <v>0</v>
      </c>
      <c r="X241" s="222">
        <v>0</v>
      </c>
      <c r="Y241" s="222">
        <f>X241*K241</f>
        <v>0</v>
      </c>
      <c r="Z241" s="222">
        <v>0</v>
      </c>
      <c r="AA241" s="223">
        <f>Z241*K241</f>
        <v>0</v>
      </c>
      <c r="AR241" s="20" t="s">
        <v>224</v>
      </c>
      <c r="AT241" s="20" t="s">
        <v>168</v>
      </c>
      <c r="AU241" s="20" t="s">
        <v>146</v>
      </c>
      <c r="AY241" s="20" t="s">
        <v>167</v>
      </c>
      <c r="BE241" s="136">
        <f>IF(U241="základná",N241,0)</f>
        <v>0</v>
      </c>
      <c r="BF241" s="136">
        <f>IF(U241="znížená",N241,0)</f>
        <v>0</v>
      </c>
      <c r="BG241" s="136">
        <f>IF(U241="zákl. prenesená",N241,0)</f>
        <v>0</v>
      </c>
      <c r="BH241" s="136">
        <f>IF(U241="zníž. prenesená",N241,0)</f>
        <v>0</v>
      </c>
      <c r="BI241" s="136">
        <f>IF(U241="nulová",N241,0)</f>
        <v>0</v>
      </c>
      <c r="BJ241" s="20" t="s">
        <v>146</v>
      </c>
      <c r="BK241" s="224">
        <f>ROUND(L241*K241,3)</f>
        <v>0</v>
      </c>
      <c r="BL241" s="20" t="s">
        <v>224</v>
      </c>
      <c r="BM241" s="20" t="s">
        <v>524</v>
      </c>
    </row>
    <row r="242" s="1" customFormat="1" ht="25.5" customHeight="1">
      <c r="B242" s="44"/>
      <c r="C242" s="214" t="s">
        <v>525</v>
      </c>
      <c r="D242" s="214" t="s">
        <v>168</v>
      </c>
      <c r="E242" s="215" t="s">
        <v>526</v>
      </c>
      <c r="F242" s="216" t="s">
        <v>527</v>
      </c>
      <c r="G242" s="216"/>
      <c r="H242" s="216"/>
      <c r="I242" s="216"/>
      <c r="J242" s="217" t="s">
        <v>258</v>
      </c>
      <c r="K242" s="218">
        <v>22</v>
      </c>
      <c r="L242" s="219">
        <v>0</v>
      </c>
      <c r="M242" s="220"/>
      <c r="N242" s="218">
        <f>ROUND(L242*K242,3)</f>
        <v>0</v>
      </c>
      <c r="O242" s="218"/>
      <c r="P242" s="218"/>
      <c r="Q242" s="218"/>
      <c r="R242" s="46"/>
      <c r="T242" s="221" t="s">
        <v>20</v>
      </c>
      <c r="U242" s="54" t="s">
        <v>43</v>
      </c>
      <c r="V242" s="45"/>
      <c r="W242" s="222">
        <f>V242*K242</f>
        <v>0</v>
      </c>
      <c r="X242" s="222">
        <v>0.002</v>
      </c>
      <c r="Y242" s="222">
        <f>X242*K242</f>
        <v>0.043999999999999997</v>
      </c>
      <c r="Z242" s="222">
        <v>0</v>
      </c>
      <c r="AA242" s="223">
        <f>Z242*K242</f>
        <v>0</v>
      </c>
      <c r="AR242" s="20" t="s">
        <v>224</v>
      </c>
      <c r="AT242" s="20" t="s">
        <v>168</v>
      </c>
      <c r="AU242" s="20" t="s">
        <v>146</v>
      </c>
      <c r="AY242" s="20" t="s">
        <v>167</v>
      </c>
      <c r="BE242" s="136">
        <f>IF(U242="základná",N242,0)</f>
        <v>0</v>
      </c>
      <c r="BF242" s="136">
        <f>IF(U242="znížená",N242,0)</f>
        <v>0</v>
      </c>
      <c r="BG242" s="136">
        <f>IF(U242="zákl. prenesená",N242,0)</f>
        <v>0</v>
      </c>
      <c r="BH242" s="136">
        <f>IF(U242="zníž. prenesená",N242,0)</f>
        <v>0</v>
      </c>
      <c r="BI242" s="136">
        <f>IF(U242="nulová",N242,0)</f>
        <v>0</v>
      </c>
      <c r="BJ242" s="20" t="s">
        <v>146</v>
      </c>
      <c r="BK242" s="224">
        <f>ROUND(L242*K242,3)</f>
        <v>0</v>
      </c>
      <c r="BL242" s="20" t="s">
        <v>224</v>
      </c>
      <c r="BM242" s="20" t="s">
        <v>528</v>
      </c>
    </row>
    <row r="243" s="1" customFormat="1" ht="25.5" customHeight="1">
      <c r="B243" s="44"/>
      <c r="C243" s="229" t="s">
        <v>529</v>
      </c>
      <c r="D243" s="229" t="s">
        <v>227</v>
      </c>
      <c r="E243" s="230" t="s">
        <v>530</v>
      </c>
      <c r="F243" s="231" t="s">
        <v>531</v>
      </c>
      <c r="G243" s="231"/>
      <c r="H243" s="231"/>
      <c r="I243" s="231"/>
      <c r="J243" s="232" t="s">
        <v>263</v>
      </c>
      <c r="K243" s="233">
        <v>1</v>
      </c>
      <c r="L243" s="234">
        <v>0</v>
      </c>
      <c r="M243" s="235"/>
      <c r="N243" s="233">
        <f>ROUND(L243*K243,3)</f>
        <v>0</v>
      </c>
      <c r="O243" s="218"/>
      <c r="P243" s="218"/>
      <c r="Q243" s="218"/>
      <c r="R243" s="46"/>
      <c r="T243" s="221" t="s">
        <v>20</v>
      </c>
      <c r="U243" s="54" t="s">
        <v>43</v>
      </c>
      <c r="V243" s="45"/>
      <c r="W243" s="222">
        <f>V243*K243</f>
        <v>0</v>
      </c>
      <c r="X243" s="222">
        <v>0.031</v>
      </c>
      <c r="Y243" s="222">
        <f>X243*K243</f>
        <v>0.031</v>
      </c>
      <c r="Z243" s="222">
        <v>0</v>
      </c>
      <c r="AA243" s="223">
        <f>Z243*K243</f>
        <v>0</v>
      </c>
      <c r="AR243" s="20" t="s">
        <v>230</v>
      </c>
      <c r="AT243" s="20" t="s">
        <v>227</v>
      </c>
      <c r="AU243" s="20" t="s">
        <v>146</v>
      </c>
      <c r="AY243" s="20" t="s">
        <v>167</v>
      </c>
      <c r="BE243" s="136">
        <f>IF(U243="základná",N243,0)</f>
        <v>0</v>
      </c>
      <c r="BF243" s="136">
        <f>IF(U243="znížená",N243,0)</f>
        <v>0</v>
      </c>
      <c r="BG243" s="136">
        <f>IF(U243="zákl. prenesená",N243,0)</f>
        <v>0</v>
      </c>
      <c r="BH243" s="136">
        <f>IF(U243="zníž. prenesená",N243,0)</f>
        <v>0</v>
      </c>
      <c r="BI243" s="136">
        <f>IF(U243="nulová",N243,0)</f>
        <v>0</v>
      </c>
      <c r="BJ243" s="20" t="s">
        <v>146</v>
      </c>
      <c r="BK243" s="224">
        <f>ROUND(L243*K243,3)</f>
        <v>0</v>
      </c>
      <c r="BL243" s="20" t="s">
        <v>224</v>
      </c>
      <c r="BM243" s="20" t="s">
        <v>532</v>
      </c>
    </row>
    <row r="244" s="1" customFormat="1" ht="25.5" customHeight="1">
      <c r="B244" s="44"/>
      <c r="C244" s="229" t="s">
        <v>533</v>
      </c>
      <c r="D244" s="229" t="s">
        <v>227</v>
      </c>
      <c r="E244" s="230" t="s">
        <v>534</v>
      </c>
      <c r="F244" s="231" t="s">
        <v>535</v>
      </c>
      <c r="G244" s="231"/>
      <c r="H244" s="231"/>
      <c r="I244" s="231"/>
      <c r="J244" s="232" t="s">
        <v>263</v>
      </c>
      <c r="K244" s="233">
        <v>1</v>
      </c>
      <c r="L244" s="234">
        <v>0</v>
      </c>
      <c r="M244" s="235"/>
      <c r="N244" s="233">
        <f>ROUND(L244*K244,3)</f>
        <v>0</v>
      </c>
      <c r="O244" s="218"/>
      <c r="P244" s="218"/>
      <c r="Q244" s="218"/>
      <c r="R244" s="46"/>
      <c r="T244" s="221" t="s">
        <v>20</v>
      </c>
      <c r="U244" s="54" t="s">
        <v>43</v>
      </c>
      <c r="V244" s="45"/>
      <c r="W244" s="222">
        <f>V244*K244</f>
        <v>0</v>
      </c>
      <c r="X244" s="222">
        <v>0.033000000000000002</v>
      </c>
      <c r="Y244" s="222">
        <f>X244*K244</f>
        <v>0.033000000000000002</v>
      </c>
      <c r="Z244" s="222">
        <v>0</v>
      </c>
      <c r="AA244" s="223">
        <f>Z244*K244</f>
        <v>0</v>
      </c>
      <c r="AR244" s="20" t="s">
        <v>230</v>
      </c>
      <c r="AT244" s="20" t="s">
        <v>227</v>
      </c>
      <c r="AU244" s="20" t="s">
        <v>146</v>
      </c>
      <c r="AY244" s="20" t="s">
        <v>167</v>
      </c>
      <c r="BE244" s="136">
        <f>IF(U244="základná",N244,0)</f>
        <v>0</v>
      </c>
      <c r="BF244" s="136">
        <f>IF(U244="znížená",N244,0)</f>
        <v>0</v>
      </c>
      <c r="BG244" s="136">
        <f>IF(U244="zákl. prenesená",N244,0)</f>
        <v>0</v>
      </c>
      <c r="BH244" s="136">
        <f>IF(U244="zníž. prenesená",N244,0)</f>
        <v>0</v>
      </c>
      <c r="BI244" s="136">
        <f>IF(U244="nulová",N244,0)</f>
        <v>0</v>
      </c>
      <c r="BJ244" s="20" t="s">
        <v>146</v>
      </c>
      <c r="BK244" s="224">
        <f>ROUND(L244*K244,3)</f>
        <v>0</v>
      </c>
      <c r="BL244" s="20" t="s">
        <v>224</v>
      </c>
      <c r="BM244" s="20" t="s">
        <v>536</v>
      </c>
    </row>
    <row r="245" s="1" customFormat="1" ht="25.5" customHeight="1">
      <c r="B245" s="44"/>
      <c r="C245" s="229" t="s">
        <v>537</v>
      </c>
      <c r="D245" s="229" t="s">
        <v>227</v>
      </c>
      <c r="E245" s="230" t="s">
        <v>538</v>
      </c>
      <c r="F245" s="231" t="s">
        <v>539</v>
      </c>
      <c r="G245" s="231"/>
      <c r="H245" s="231"/>
      <c r="I245" s="231"/>
      <c r="J245" s="232" t="s">
        <v>263</v>
      </c>
      <c r="K245" s="233">
        <v>1</v>
      </c>
      <c r="L245" s="234">
        <v>0</v>
      </c>
      <c r="M245" s="235"/>
      <c r="N245" s="233">
        <f>ROUND(L245*K245,3)</f>
        <v>0</v>
      </c>
      <c r="O245" s="218"/>
      <c r="P245" s="218"/>
      <c r="Q245" s="218"/>
      <c r="R245" s="46"/>
      <c r="T245" s="221" t="s">
        <v>20</v>
      </c>
      <c r="U245" s="54" t="s">
        <v>43</v>
      </c>
      <c r="V245" s="45"/>
      <c r="W245" s="222">
        <f>V245*K245</f>
        <v>0</v>
      </c>
      <c r="X245" s="222">
        <v>0.050000000000000003</v>
      </c>
      <c r="Y245" s="222">
        <f>X245*K245</f>
        <v>0.050000000000000003</v>
      </c>
      <c r="Z245" s="222">
        <v>0</v>
      </c>
      <c r="AA245" s="223">
        <f>Z245*K245</f>
        <v>0</v>
      </c>
      <c r="AR245" s="20" t="s">
        <v>230</v>
      </c>
      <c r="AT245" s="20" t="s">
        <v>227</v>
      </c>
      <c r="AU245" s="20" t="s">
        <v>146</v>
      </c>
      <c r="AY245" s="20" t="s">
        <v>167</v>
      </c>
      <c r="BE245" s="136">
        <f>IF(U245="základná",N245,0)</f>
        <v>0</v>
      </c>
      <c r="BF245" s="136">
        <f>IF(U245="znížená",N245,0)</f>
        <v>0</v>
      </c>
      <c r="BG245" s="136">
        <f>IF(U245="zákl. prenesená",N245,0)</f>
        <v>0</v>
      </c>
      <c r="BH245" s="136">
        <f>IF(U245="zníž. prenesená",N245,0)</f>
        <v>0</v>
      </c>
      <c r="BI245" s="136">
        <f>IF(U245="nulová",N245,0)</f>
        <v>0</v>
      </c>
      <c r="BJ245" s="20" t="s">
        <v>146</v>
      </c>
      <c r="BK245" s="224">
        <f>ROUND(L245*K245,3)</f>
        <v>0</v>
      </c>
      <c r="BL245" s="20" t="s">
        <v>224</v>
      </c>
      <c r="BM245" s="20" t="s">
        <v>540</v>
      </c>
    </row>
    <row r="246" s="1" customFormat="1" ht="25.5" customHeight="1">
      <c r="B246" s="44"/>
      <c r="C246" s="229" t="s">
        <v>541</v>
      </c>
      <c r="D246" s="229" t="s">
        <v>227</v>
      </c>
      <c r="E246" s="230" t="s">
        <v>542</v>
      </c>
      <c r="F246" s="231" t="s">
        <v>543</v>
      </c>
      <c r="G246" s="231"/>
      <c r="H246" s="231"/>
      <c r="I246" s="231"/>
      <c r="J246" s="232" t="s">
        <v>263</v>
      </c>
      <c r="K246" s="233">
        <v>1</v>
      </c>
      <c r="L246" s="234">
        <v>0</v>
      </c>
      <c r="M246" s="235"/>
      <c r="N246" s="233">
        <f>ROUND(L246*K246,3)</f>
        <v>0</v>
      </c>
      <c r="O246" s="218"/>
      <c r="P246" s="218"/>
      <c r="Q246" s="218"/>
      <c r="R246" s="46"/>
      <c r="T246" s="221" t="s">
        <v>20</v>
      </c>
      <c r="U246" s="54" t="s">
        <v>43</v>
      </c>
      <c r="V246" s="45"/>
      <c r="W246" s="222">
        <f>V246*K246</f>
        <v>0</v>
      </c>
      <c r="X246" s="222">
        <v>0.044999999999999998</v>
      </c>
      <c r="Y246" s="222">
        <f>X246*K246</f>
        <v>0.044999999999999998</v>
      </c>
      <c r="Z246" s="222">
        <v>0</v>
      </c>
      <c r="AA246" s="223">
        <f>Z246*K246</f>
        <v>0</v>
      </c>
      <c r="AR246" s="20" t="s">
        <v>230</v>
      </c>
      <c r="AT246" s="20" t="s">
        <v>227</v>
      </c>
      <c r="AU246" s="20" t="s">
        <v>146</v>
      </c>
      <c r="AY246" s="20" t="s">
        <v>167</v>
      </c>
      <c r="BE246" s="136">
        <f>IF(U246="základná",N246,0)</f>
        <v>0</v>
      </c>
      <c r="BF246" s="136">
        <f>IF(U246="znížená",N246,0)</f>
        <v>0</v>
      </c>
      <c r="BG246" s="136">
        <f>IF(U246="zákl. prenesená",N246,0)</f>
        <v>0</v>
      </c>
      <c r="BH246" s="136">
        <f>IF(U246="zníž. prenesená",N246,0)</f>
        <v>0</v>
      </c>
      <c r="BI246" s="136">
        <f>IF(U246="nulová",N246,0)</f>
        <v>0</v>
      </c>
      <c r="BJ246" s="20" t="s">
        <v>146</v>
      </c>
      <c r="BK246" s="224">
        <f>ROUND(L246*K246,3)</f>
        <v>0</v>
      </c>
      <c r="BL246" s="20" t="s">
        <v>224</v>
      </c>
      <c r="BM246" s="20" t="s">
        <v>544</v>
      </c>
    </row>
    <row r="247" s="1" customFormat="1" ht="25.5" customHeight="1">
      <c r="B247" s="44"/>
      <c r="C247" s="229" t="s">
        <v>545</v>
      </c>
      <c r="D247" s="229" t="s">
        <v>227</v>
      </c>
      <c r="E247" s="230" t="s">
        <v>546</v>
      </c>
      <c r="F247" s="231" t="s">
        <v>547</v>
      </c>
      <c r="G247" s="231"/>
      <c r="H247" s="231"/>
      <c r="I247" s="231"/>
      <c r="J247" s="232" t="s">
        <v>263</v>
      </c>
      <c r="K247" s="233">
        <v>1</v>
      </c>
      <c r="L247" s="234">
        <v>0</v>
      </c>
      <c r="M247" s="235"/>
      <c r="N247" s="233">
        <f>ROUND(L247*K247,3)</f>
        <v>0</v>
      </c>
      <c r="O247" s="218"/>
      <c r="P247" s="218"/>
      <c r="Q247" s="218"/>
      <c r="R247" s="46"/>
      <c r="T247" s="221" t="s">
        <v>20</v>
      </c>
      <c r="U247" s="54" t="s">
        <v>43</v>
      </c>
      <c r="V247" s="45"/>
      <c r="W247" s="222">
        <f>V247*K247</f>
        <v>0</v>
      </c>
      <c r="X247" s="222">
        <v>0.040000000000000001</v>
      </c>
      <c r="Y247" s="222">
        <f>X247*K247</f>
        <v>0.040000000000000001</v>
      </c>
      <c r="Z247" s="222">
        <v>0</v>
      </c>
      <c r="AA247" s="223">
        <f>Z247*K247</f>
        <v>0</v>
      </c>
      <c r="AR247" s="20" t="s">
        <v>230</v>
      </c>
      <c r="AT247" s="20" t="s">
        <v>227</v>
      </c>
      <c r="AU247" s="20" t="s">
        <v>146</v>
      </c>
      <c r="AY247" s="20" t="s">
        <v>167</v>
      </c>
      <c r="BE247" s="136">
        <f>IF(U247="základná",N247,0)</f>
        <v>0</v>
      </c>
      <c r="BF247" s="136">
        <f>IF(U247="znížená",N247,0)</f>
        <v>0</v>
      </c>
      <c r="BG247" s="136">
        <f>IF(U247="zákl. prenesená",N247,0)</f>
        <v>0</v>
      </c>
      <c r="BH247" s="136">
        <f>IF(U247="zníž. prenesená",N247,0)</f>
        <v>0</v>
      </c>
      <c r="BI247" s="136">
        <f>IF(U247="nulová",N247,0)</f>
        <v>0</v>
      </c>
      <c r="BJ247" s="20" t="s">
        <v>146</v>
      </c>
      <c r="BK247" s="224">
        <f>ROUND(L247*K247,3)</f>
        <v>0</v>
      </c>
      <c r="BL247" s="20" t="s">
        <v>224</v>
      </c>
      <c r="BM247" s="20" t="s">
        <v>548</v>
      </c>
    </row>
    <row r="248" s="1" customFormat="1" ht="25.5" customHeight="1">
      <c r="B248" s="44"/>
      <c r="C248" s="229" t="s">
        <v>549</v>
      </c>
      <c r="D248" s="229" t="s">
        <v>227</v>
      </c>
      <c r="E248" s="230" t="s">
        <v>550</v>
      </c>
      <c r="F248" s="231" t="s">
        <v>551</v>
      </c>
      <c r="G248" s="231"/>
      <c r="H248" s="231"/>
      <c r="I248" s="231"/>
      <c r="J248" s="232" t="s">
        <v>263</v>
      </c>
      <c r="K248" s="233">
        <v>13</v>
      </c>
      <c r="L248" s="234">
        <v>0</v>
      </c>
      <c r="M248" s="235"/>
      <c r="N248" s="233">
        <f>ROUND(L248*K248,3)</f>
        <v>0</v>
      </c>
      <c r="O248" s="218"/>
      <c r="P248" s="218"/>
      <c r="Q248" s="218"/>
      <c r="R248" s="46"/>
      <c r="T248" s="221" t="s">
        <v>20</v>
      </c>
      <c r="U248" s="54" t="s">
        <v>43</v>
      </c>
      <c r="V248" s="45"/>
      <c r="W248" s="222">
        <f>V248*K248</f>
        <v>0</v>
      </c>
      <c r="X248" s="222">
        <v>0.058000000000000003</v>
      </c>
      <c r="Y248" s="222">
        <f>X248*K248</f>
        <v>0.754</v>
      </c>
      <c r="Z248" s="222">
        <v>0</v>
      </c>
      <c r="AA248" s="223">
        <f>Z248*K248</f>
        <v>0</v>
      </c>
      <c r="AR248" s="20" t="s">
        <v>230</v>
      </c>
      <c r="AT248" s="20" t="s">
        <v>227</v>
      </c>
      <c r="AU248" s="20" t="s">
        <v>146</v>
      </c>
      <c r="AY248" s="20" t="s">
        <v>167</v>
      </c>
      <c r="BE248" s="136">
        <f>IF(U248="základná",N248,0)</f>
        <v>0</v>
      </c>
      <c r="BF248" s="136">
        <f>IF(U248="znížená",N248,0)</f>
        <v>0</v>
      </c>
      <c r="BG248" s="136">
        <f>IF(U248="zákl. prenesená",N248,0)</f>
        <v>0</v>
      </c>
      <c r="BH248" s="136">
        <f>IF(U248="zníž. prenesená",N248,0)</f>
        <v>0</v>
      </c>
      <c r="BI248" s="136">
        <f>IF(U248="nulová",N248,0)</f>
        <v>0</v>
      </c>
      <c r="BJ248" s="20" t="s">
        <v>146</v>
      </c>
      <c r="BK248" s="224">
        <f>ROUND(L248*K248,3)</f>
        <v>0</v>
      </c>
      <c r="BL248" s="20" t="s">
        <v>224</v>
      </c>
      <c r="BM248" s="20" t="s">
        <v>552</v>
      </c>
    </row>
    <row r="249" s="1" customFormat="1" ht="25.5" customHeight="1">
      <c r="B249" s="44"/>
      <c r="C249" s="229" t="s">
        <v>553</v>
      </c>
      <c r="D249" s="229" t="s">
        <v>227</v>
      </c>
      <c r="E249" s="230" t="s">
        <v>554</v>
      </c>
      <c r="F249" s="231" t="s">
        <v>555</v>
      </c>
      <c r="G249" s="231"/>
      <c r="H249" s="231"/>
      <c r="I249" s="231"/>
      <c r="J249" s="232" t="s">
        <v>263</v>
      </c>
      <c r="K249" s="233">
        <v>1</v>
      </c>
      <c r="L249" s="234">
        <v>0</v>
      </c>
      <c r="M249" s="235"/>
      <c r="N249" s="233">
        <f>ROUND(L249*K249,3)</f>
        <v>0</v>
      </c>
      <c r="O249" s="218"/>
      <c r="P249" s="218"/>
      <c r="Q249" s="218"/>
      <c r="R249" s="46"/>
      <c r="T249" s="221" t="s">
        <v>20</v>
      </c>
      <c r="U249" s="54" t="s">
        <v>43</v>
      </c>
      <c r="V249" s="45"/>
      <c r="W249" s="222">
        <f>V249*K249</f>
        <v>0</v>
      </c>
      <c r="X249" s="222">
        <v>0.014</v>
      </c>
      <c r="Y249" s="222">
        <f>X249*K249</f>
        <v>0.014</v>
      </c>
      <c r="Z249" s="222">
        <v>0</v>
      </c>
      <c r="AA249" s="223">
        <f>Z249*K249</f>
        <v>0</v>
      </c>
      <c r="AR249" s="20" t="s">
        <v>230</v>
      </c>
      <c r="AT249" s="20" t="s">
        <v>227</v>
      </c>
      <c r="AU249" s="20" t="s">
        <v>146</v>
      </c>
      <c r="AY249" s="20" t="s">
        <v>167</v>
      </c>
      <c r="BE249" s="136">
        <f>IF(U249="základná",N249,0)</f>
        <v>0</v>
      </c>
      <c r="BF249" s="136">
        <f>IF(U249="znížená",N249,0)</f>
        <v>0</v>
      </c>
      <c r="BG249" s="136">
        <f>IF(U249="zákl. prenesená",N249,0)</f>
        <v>0</v>
      </c>
      <c r="BH249" s="136">
        <f>IF(U249="zníž. prenesená",N249,0)</f>
        <v>0</v>
      </c>
      <c r="BI249" s="136">
        <f>IF(U249="nulová",N249,0)</f>
        <v>0</v>
      </c>
      <c r="BJ249" s="20" t="s">
        <v>146</v>
      </c>
      <c r="BK249" s="224">
        <f>ROUND(L249*K249,3)</f>
        <v>0</v>
      </c>
      <c r="BL249" s="20" t="s">
        <v>224</v>
      </c>
      <c r="BM249" s="20" t="s">
        <v>556</v>
      </c>
    </row>
    <row r="250" s="1" customFormat="1" ht="25.5" customHeight="1">
      <c r="B250" s="44"/>
      <c r="C250" s="229" t="s">
        <v>557</v>
      </c>
      <c r="D250" s="229" t="s">
        <v>227</v>
      </c>
      <c r="E250" s="230" t="s">
        <v>558</v>
      </c>
      <c r="F250" s="231" t="s">
        <v>559</v>
      </c>
      <c r="G250" s="231"/>
      <c r="H250" s="231"/>
      <c r="I250" s="231"/>
      <c r="J250" s="232" t="s">
        <v>263</v>
      </c>
      <c r="K250" s="233">
        <v>1</v>
      </c>
      <c r="L250" s="234">
        <v>0</v>
      </c>
      <c r="M250" s="235"/>
      <c r="N250" s="233">
        <f>ROUND(L250*K250,3)</f>
        <v>0</v>
      </c>
      <c r="O250" s="218"/>
      <c r="P250" s="218"/>
      <c r="Q250" s="218"/>
      <c r="R250" s="46"/>
      <c r="T250" s="221" t="s">
        <v>20</v>
      </c>
      <c r="U250" s="54" t="s">
        <v>43</v>
      </c>
      <c r="V250" s="45"/>
      <c r="W250" s="222">
        <f>V250*K250</f>
        <v>0</v>
      </c>
      <c r="X250" s="222">
        <v>0.021000000000000001</v>
      </c>
      <c r="Y250" s="222">
        <f>X250*K250</f>
        <v>0.021000000000000001</v>
      </c>
      <c r="Z250" s="222">
        <v>0</v>
      </c>
      <c r="AA250" s="223">
        <f>Z250*K250</f>
        <v>0</v>
      </c>
      <c r="AR250" s="20" t="s">
        <v>230</v>
      </c>
      <c r="AT250" s="20" t="s">
        <v>227</v>
      </c>
      <c r="AU250" s="20" t="s">
        <v>146</v>
      </c>
      <c r="AY250" s="20" t="s">
        <v>167</v>
      </c>
      <c r="BE250" s="136">
        <f>IF(U250="základná",N250,0)</f>
        <v>0</v>
      </c>
      <c r="BF250" s="136">
        <f>IF(U250="znížená",N250,0)</f>
        <v>0</v>
      </c>
      <c r="BG250" s="136">
        <f>IF(U250="zákl. prenesená",N250,0)</f>
        <v>0</v>
      </c>
      <c r="BH250" s="136">
        <f>IF(U250="zníž. prenesená",N250,0)</f>
        <v>0</v>
      </c>
      <c r="BI250" s="136">
        <f>IF(U250="nulová",N250,0)</f>
        <v>0</v>
      </c>
      <c r="BJ250" s="20" t="s">
        <v>146</v>
      </c>
      <c r="BK250" s="224">
        <f>ROUND(L250*K250,3)</f>
        <v>0</v>
      </c>
      <c r="BL250" s="20" t="s">
        <v>224</v>
      </c>
      <c r="BM250" s="20" t="s">
        <v>560</v>
      </c>
    </row>
    <row r="251" s="1" customFormat="1" ht="25.5" customHeight="1">
      <c r="B251" s="44"/>
      <c r="C251" s="229" t="s">
        <v>561</v>
      </c>
      <c r="D251" s="229" t="s">
        <v>227</v>
      </c>
      <c r="E251" s="230" t="s">
        <v>562</v>
      </c>
      <c r="F251" s="231" t="s">
        <v>563</v>
      </c>
      <c r="G251" s="231"/>
      <c r="H251" s="231"/>
      <c r="I251" s="231"/>
      <c r="J251" s="232" t="s">
        <v>263</v>
      </c>
      <c r="K251" s="233">
        <v>2</v>
      </c>
      <c r="L251" s="234">
        <v>0</v>
      </c>
      <c r="M251" s="235"/>
      <c r="N251" s="233">
        <f>ROUND(L251*K251,3)</f>
        <v>0</v>
      </c>
      <c r="O251" s="218"/>
      <c r="P251" s="218"/>
      <c r="Q251" s="218"/>
      <c r="R251" s="46"/>
      <c r="T251" s="221" t="s">
        <v>20</v>
      </c>
      <c r="U251" s="54" t="s">
        <v>43</v>
      </c>
      <c r="V251" s="45"/>
      <c r="W251" s="222">
        <f>V251*K251</f>
        <v>0</v>
      </c>
      <c r="X251" s="222">
        <v>0.0060000000000000001</v>
      </c>
      <c r="Y251" s="222">
        <f>X251*K251</f>
        <v>0.012</v>
      </c>
      <c r="Z251" s="222">
        <v>0</v>
      </c>
      <c r="AA251" s="223">
        <f>Z251*K251</f>
        <v>0</v>
      </c>
      <c r="AR251" s="20" t="s">
        <v>230</v>
      </c>
      <c r="AT251" s="20" t="s">
        <v>227</v>
      </c>
      <c r="AU251" s="20" t="s">
        <v>146</v>
      </c>
      <c r="AY251" s="20" t="s">
        <v>167</v>
      </c>
      <c r="BE251" s="136">
        <f>IF(U251="základná",N251,0)</f>
        <v>0</v>
      </c>
      <c r="BF251" s="136">
        <f>IF(U251="znížená",N251,0)</f>
        <v>0</v>
      </c>
      <c r="BG251" s="136">
        <f>IF(U251="zákl. prenesená",N251,0)</f>
        <v>0</v>
      </c>
      <c r="BH251" s="136">
        <f>IF(U251="zníž. prenesená",N251,0)</f>
        <v>0</v>
      </c>
      <c r="BI251" s="136">
        <f>IF(U251="nulová",N251,0)</f>
        <v>0</v>
      </c>
      <c r="BJ251" s="20" t="s">
        <v>146</v>
      </c>
      <c r="BK251" s="224">
        <f>ROUND(L251*K251,3)</f>
        <v>0</v>
      </c>
      <c r="BL251" s="20" t="s">
        <v>224</v>
      </c>
      <c r="BM251" s="20" t="s">
        <v>564</v>
      </c>
    </row>
    <row r="252" s="1" customFormat="1" ht="16.5" customHeight="1">
      <c r="B252" s="44"/>
      <c r="C252" s="229" t="s">
        <v>565</v>
      </c>
      <c r="D252" s="229" t="s">
        <v>227</v>
      </c>
      <c r="E252" s="230" t="s">
        <v>566</v>
      </c>
      <c r="F252" s="231" t="s">
        <v>567</v>
      </c>
      <c r="G252" s="231"/>
      <c r="H252" s="231"/>
      <c r="I252" s="231"/>
      <c r="J252" s="232" t="s">
        <v>263</v>
      </c>
      <c r="K252" s="233">
        <v>22</v>
      </c>
      <c r="L252" s="234">
        <v>0</v>
      </c>
      <c r="M252" s="235"/>
      <c r="N252" s="233">
        <f>ROUND(L252*K252,3)</f>
        <v>0</v>
      </c>
      <c r="O252" s="218"/>
      <c r="P252" s="218"/>
      <c r="Q252" s="218"/>
      <c r="R252" s="46"/>
      <c r="T252" s="221" t="s">
        <v>20</v>
      </c>
      <c r="U252" s="54" t="s">
        <v>43</v>
      </c>
      <c r="V252" s="45"/>
      <c r="W252" s="222">
        <f>V252*K252</f>
        <v>0</v>
      </c>
      <c r="X252" s="222">
        <v>0.00018000000000000001</v>
      </c>
      <c r="Y252" s="222">
        <f>X252*K252</f>
        <v>0.00396</v>
      </c>
      <c r="Z252" s="222">
        <v>0</v>
      </c>
      <c r="AA252" s="223">
        <f>Z252*K252</f>
        <v>0</v>
      </c>
      <c r="AR252" s="20" t="s">
        <v>230</v>
      </c>
      <c r="AT252" s="20" t="s">
        <v>227</v>
      </c>
      <c r="AU252" s="20" t="s">
        <v>146</v>
      </c>
      <c r="AY252" s="20" t="s">
        <v>167</v>
      </c>
      <c r="BE252" s="136">
        <f>IF(U252="základná",N252,0)</f>
        <v>0</v>
      </c>
      <c r="BF252" s="136">
        <f>IF(U252="znížená",N252,0)</f>
        <v>0</v>
      </c>
      <c r="BG252" s="136">
        <f>IF(U252="zákl. prenesená",N252,0)</f>
        <v>0</v>
      </c>
      <c r="BH252" s="136">
        <f>IF(U252="zníž. prenesená",N252,0)</f>
        <v>0</v>
      </c>
      <c r="BI252" s="136">
        <f>IF(U252="nulová",N252,0)</f>
        <v>0</v>
      </c>
      <c r="BJ252" s="20" t="s">
        <v>146</v>
      </c>
      <c r="BK252" s="224">
        <f>ROUND(L252*K252,3)</f>
        <v>0</v>
      </c>
      <c r="BL252" s="20" t="s">
        <v>224</v>
      </c>
      <c r="BM252" s="20" t="s">
        <v>568</v>
      </c>
    </row>
    <row r="253" s="1" customFormat="1" ht="25.5" customHeight="1">
      <c r="B253" s="44"/>
      <c r="C253" s="229" t="s">
        <v>569</v>
      </c>
      <c r="D253" s="229" t="s">
        <v>227</v>
      </c>
      <c r="E253" s="230" t="s">
        <v>570</v>
      </c>
      <c r="F253" s="231" t="s">
        <v>571</v>
      </c>
      <c r="G253" s="231"/>
      <c r="H253" s="231"/>
      <c r="I253" s="231"/>
      <c r="J253" s="232" t="s">
        <v>263</v>
      </c>
      <c r="K253" s="233">
        <v>22</v>
      </c>
      <c r="L253" s="234">
        <v>0</v>
      </c>
      <c r="M253" s="235"/>
      <c r="N253" s="233">
        <f>ROUND(L253*K253,3)</f>
        <v>0</v>
      </c>
      <c r="O253" s="218"/>
      <c r="P253" s="218"/>
      <c r="Q253" s="218"/>
      <c r="R253" s="46"/>
      <c r="T253" s="221" t="s">
        <v>20</v>
      </c>
      <c r="U253" s="54" t="s">
        <v>43</v>
      </c>
      <c r="V253" s="45"/>
      <c r="W253" s="222">
        <f>V253*K253</f>
        <v>0</v>
      </c>
      <c r="X253" s="222">
        <v>4.0000000000000003E-05</v>
      </c>
      <c r="Y253" s="222">
        <f>X253*K253</f>
        <v>0.00088000000000000003</v>
      </c>
      <c r="Z253" s="222">
        <v>0</v>
      </c>
      <c r="AA253" s="223">
        <f>Z253*K253</f>
        <v>0</v>
      </c>
      <c r="AR253" s="20" t="s">
        <v>230</v>
      </c>
      <c r="AT253" s="20" t="s">
        <v>227</v>
      </c>
      <c r="AU253" s="20" t="s">
        <v>146</v>
      </c>
      <c r="AY253" s="20" t="s">
        <v>167</v>
      </c>
      <c r="BE253" s="136">
        <f>IF(U253="základná",N253,0)</f>
        <v>0</v>
      </c>
      <c r="BF253" s="136">
        <f>IF(U253="znížená",N253,0)</f>
        <v>0</v>
      </c>
      <c r="BG253" s="136">
        <f>IF(U253="zákl. prenesená",N253,0)</f>
        <v>0</v>
      </c>
      <c r="BH253" s="136">
        <f>IF(U253="zníž. prenesená",N253,0)</f>
        <v>0</v>
      </c>
      <c r="BI253" s="136">
        <f>IF(U253="nulová",N253,0)</f>
        <v>0</v>
      </c>
      <c r="BJ253" s="20" t="s">
        <v>146</v>
      </c>
      <c r="BK253" s="224">
        <f>ROUND(L253*K253,3)</f>
        <v>0</v>
      </c>
      <c r="BL253" s="20" t="s">
        <v>224</v>
      </c>
      <c r="BM253" s="20" t="s">
        <v>572</v>
      </c>
    </row>
    <row r="254" s="1" customFormat="1" ht="16.5" customHeight="1">
      <c r="B254" s="44"/>
      <c r="C254" s="229" t="s">
        <v>573</v>
      </c>
      <c r="D254" s="229" t="s">
        <v>227</v>
      </c>
      <c r="E254" s="230" t="s">
        <v>574</v>
      </c>
      <c r="F254" s="231" t="s">
        <v>575</v>
      </c>
      <c r="G254" s="231"/>
      <c r="H254" s="231"/>
      <c r="I254" s="231"/>
      <c r="J254" s="232" t="s">
        <v>263</v>
      </c>
      <c r="K254" s="233">
        <v>22</v>
      </c>
      <c r="L254" s="234">
        <v>0</v>
      </c>
      <c r="M254" s="235"/>
      <c r="N254" s="233">
        <f>ROUND(L254*K254,3)</f>
        <v>0</v>
      </c>
      <c r="O254" s="218"/>
      <c r="P254" s="218"/>
      <c r="Q254" s="218"/>
      <c r="R254" s="46"/>
      <c r="T254" s="221" t="s">
        <v>20</v>
      </c>
      <c r="U254" s="54" t="s">
        <v>43</v>
      </c>
      <c r="V254" s="45"/>
      <c r="W254" s="222">
        <f>V254*K254</f>
        <v>0</v>
      </c>
      <c r="X254" s="222">
        <v>3.0000000000000001E-05</v>
      </c>
      <c r="Y254" s="222">
        <f>X254*K254</f>
        <v>0.00066</v>
      </c>
      <c r="Z254" s="222">
        <v>0</v>
      </c>
      <c r="AA254" s="223">
        <f>Z254*K254</f>
        <v>0</v>
      </c>
      <c r="AR254" s="20" t="s">
        <v>230</v>
      </c>
      <c r="AT254" s="20" t="s">
        <v>227</v>
      </c>
      <c r="AU254" s="20" t="s">
        <v>146</v>
      </c>
      <c r="AY254" s="20" t="s">
        <v>167</v>
      </c>
      <c r="BE254" s="136">
        <f>IF(U254="základná",N254,0)</f>
        <v>0</v>
      </c>
      <c r="BF254" s="136">
        <f>IF(U254="znížená",N254,0)</f>
        <v>0</v>
      </c>
      <c r="BG254" s="136">
        <f>IF(U254="zákl. prenesená",N254,0)</f>
        <v>0</v>
      </c>
      <c r="BH254" s="136">
        <f>IF(U254="zníž. prenesená",N254,0)</f>
        <v>0</v>
      </c>
      <c r="BI254" s="136">
        <f>IF(U254="nulová",N254,0)</f>
        <v>0</v>
      </c>
      <c r="BJ254" s="20" t="s">
        <v>146</v>
      </c>
      <c r="BK254" s="224">
        <f>ROUND(L254*K254,3)</f>
        <v>0</v>
      </c>
      <c r="BL254" s="20" t="s">
        <v>224</v>
      </c>
      <c r="BM254" s="20" t="s">
        <v>576</v>
      </c>
    </row>
    <row r="255" s="1" customFormat="1" ht="25.5" customHeight="1">
      <c r="B255" s="44"/>
      <c r="C255" s="214" t="s">
        <v>577</v>
      </c>
      <c r="D255" s="214" t="s">
        <v>168</v>
      </c>
      <c r="E255" s="215" t="s">
        <v>578</v>
      </c>
      <c r="F255" s="216" t="s">
        <v>579</v>
      </c>
      <c r="G255" s="216"/>
      <c r="H255" s="216"/>
      <c r="I255" s="216"/>
      <c r="J255" s="217" t="s">
        <v>203</v>
      </c>
      <c r="K255" s="218">
        <v>1.05</v>
      </c>
      <c r="L255" s="219">
        <v>0</v>
      </c>
      <c r="M255" s="220"/>
      <c r="N255" s="218">
        <f>ROUND(L255*K255,3)</f>
        <v>0</v>
      </c>
      <c r="O255" s="218"/>
      <c r="P255" s="218"/>
      <c r="Q255" s="218"/>
      <c r="R255" s="46"/>
      <c r="T255" s="221" t="s">
        <v>20</v>
      </c>
      <c r="U255" s="54" t="s">
        <v>43</v>
      </c>
      <c r="V255" s="45"/>
      <c r="W255" s="222">
        <f>V255*K255</f>
        <v>0</v>
      </c>
      <c r="X255" s="222">
        <v>0</v>
      </c>
      <c r="Y255" s="222">
        <f>X255*K255</f>
        <v>0</v>
      </c>
      <c r="Z255" s="222">
        <v>0</v>
      </c>
      <c r="AA255" s="223">
        <f>Z255*K255</f>
        <v>0</v>
      </c>
      <c r="AR255" s="20" t="s">
        <v>224</v>
      </c>
      <c r="AT255" s="20" t="s">
        <v>168</v>
      </c>
      <c r="AU255" s="20" t="s">
        <v>146</v>
      </c>
      <c r="AY255" s="20" t="s">
        <v>167</v>
      </c>
      <c r="BE255" s="136">
        <f>IF(U255="základná",N255,0)</f>
        <v>0</v>
      </c>
      <c r="BF255" s="136">
        <f>IF(U255="znížená",N255,0)</f>
        <v>0</v>
      </c>
      <c r="BG255" s="136">
        <f>IF(U255="zákl. prenesená",N255,0)</f>
        <v>0</v>
      </c>
      <c r="BH255" s="136">
        <f>IF(U255="zníž. prenesená",N255,0)</f>
        <v>0</v>
      </c>
      <c r="BI255" s="136">
        <f>IF(U255="nulová",N255,0)</f>
        <v>0</v>
      </c>
      <c r="BJ255" s="20" t="s">
        <v>146</v>
      </c>
      <c r="BK255" s="224">
        <f>ROUND(L255*K255,3)</f>
        <v>0</v>
      </c>
      <c r="BL255" s="20" t="s">
        <v>224</v>
      </c>
      <c r="BM255" s="20" t="s">
        <v>580</v>
      </c>
    </row>
    <row r="256" s="9" customFormat="1" ht="29.88" customHeight="1">
      <c r="B256" s="200"/>
      <c r="C256" s="201"/>
      <c r="D256" s="211" t="s">
        <v>131</v>
      </c>
      <c r="E256" s="211"/>
      <c r="F256" s="211"/>
      <c r="G256" s="211"/>
      <c r="H256" s="211"/>
      <c r="I256" s="211"/>
      <c r="J256" s="211"/>
      <c r="K256" s="211"/>
      <c r="L256" s="211"/>
      <c r="M256" s="211"/>
      <c r="N256" s="225">
        <f>BK256</f>
        <v>0</v>
      </c>
      <c r="O256" s="226"/>
      <c r="P256" s="226"/>
      <c r="Q256" s="226"/>
      <c r="R256" s="204"/>
      <c r="T256" s="205"/>
      <c r="U256" s="201"/>
      <c r="V256" s="201"/>
      <c r="W256" s="206">
        <f>SUM(W257:W258)</f>
        <v>0</v>
      </c>
      <c r="X256" s="201"/>
      <c r="Y256" s="206">
        <f>SUM(Y257:Y258)</f>
        <v>6.7391821464000001</v>
      </c>
      <c r="Z256" s="201"/>
      <c r="AA256" s="207">
        <f>SUM(AA257:AA258)</f>
        <v>0</v>
      </c>
      <c r="AR256" s="208" t="s">
        <v>146</v>
      </c>
      <c r="AT256" s="209" t="s">
        <v>75</v>
      </c>
      <c r="AU256" s="209" t="s">
        <v>84</v>
      </c>
      <c r="AY256" s="208" t="s">
        <v>167</v>
      </c>
      <c r="BK256" s="210">
        <f>SUM(BK257:BK258)</f>
        <v>0</v>
      </c>
    </row>
    <row r="257" s="1" customFormat="1" ht="38.25" customHeight="1">
      <c r="B257" s="44"/>
      <c r="C257" s="214" t="s">
        <v>581</v>
      </c>
      <c r="D257" s="214" t="s">
        <v>168</v>
      </c>
      <c r="E257" s="215" t="s">
        <v>582</v>
      </c>
      <c r="F257" s="216" t="s">
        <v>583</v>
      </c>
      <c r="G257" s="216"/>
      <c r="H257" s="216"/>
      <c r="I257" s="216"/>
      <c r="J257" s="217" t="s">
        <v>171</v>
      </c>
      <c r="K257" s="218">
        <v>468.60000000000002</v>
      </c>
      <c r="L257" s="219">
        <v>0</v>
      </c>
      <c r="M257" s="220"/>
      <c r="N257" s="218">
        <f>ROUND(L257*K257,3)</f>
        <v>0</v>
      </c>
      <c r="O257" s="218"/>
      <c r="P257" s="218"/>
      <c r="Q257" s="218"/>
      <c r="R257" s="46"/>
      <c r="T257" s="221" t="s">
        <v>20</v>
      </c>
      <c r="U257" s="54" t="s">
        <v>43</v>
      </c>
      <c r="V257" s="45"/>
      <c r="W257" s="222">
        <f>V257*K257</f>
        <v>0</v>
      </c>
      <c r="X257" s="222">
        <v>0.014381524</v>
      </c>
      <c r="Y257" s="222">
        <f>X257*K257</f>
        <v>6.7391821464000001</v>
      </c>
      <c r="Z257" s="222">
        <v>0</v>
      </c>
      <c r="AA257" s="223">
        <f>Z257*K257</f>
        <v>0</v>
      </c>
      <c r="AR257" s="20" t="s">
        <v>224</v>
      </c>
      <c r="AT257" s="20" t="s">
        <v>168</v>
      </c>
      <c r="AU257" s="20" t="s">
        <v>146</v>
      </c>
      <c r="AY257" s="20" t="s">
        <v>167</v>
      </c>
      <c r="BE257" s="136">
        <f>IF(U257="základná",N257,0)</f>
        <v>0</v>
      </c>
      <c r="BF257" s="136">
        <f>IF(U257="znížená",N257,0)</f>
        <v>0</v>
      </c>
      <c r="BG257" s="136">
        <f>IF(U257="zákl. prenesená",N257,0)</f>
        <v>0</v>
      </c>
      <c r="BH257" s="136">
        <f>IF(U257="zníž. prenesená",N257,0)</f>
        <v>0</v>
      </c>
      <c r="BI257" s="136">
        <f>IF(U257="nulová",N257,0)</f>
        <v>0</v>
      </c>
      <c r="BJ257" s="20" t="s">
        <v>146</v>
      </c>
      <c r="BK257" s="224">
        <f>ROUND(L257*K257,3)</f>
        <v>0</v>
      </c>
      <c r="BL257" s="20" t="s">
        <v>224</v>
      </c>
      <c r="BM257" s="20" t="s">
        <v>584</v>
      </c>
    </row>
    <row r="258" s="1" customFormat="1" ht="25.5" customHeight="1">
      <c r="B258" s="44"/>
      <c r="C258" s="214" t="s">
        <v>585</v>
      </c>
      <c r="D258" s="214" t="s">
        <v>168</v>
      </c>
      <c r="E258" s="215" t="s">
        <v>586</v>
      </c>
      <c r="F258" s="216" t="s">
        <v>587</v>
      </c>
      <c r="G258" s="216"/>
      <c r="H258" s="216"/>
      <c r="I258" s="216"/>
      <c r="J258" s="217" t="s">
        <v>336</v>
      </c>
      <c r="K258" s="219">
        <v>0</v>
      </c>
      <c r="L258" s="219">
        <v>0</v>
      </c>
      <c r="M258" s="220"/>
      <c r="N258" s="218">
        <f>ROUND(L258*K258,3)</f>
        <v>0</v>
      </c>
      <c r="O258" s="218"/>
      <c r="P258" s="218"/>
      <c r="Q258" s="218"/>
      <c r="R258" s="46"/>
      <c r="T258" s="221" t="s">
        <v>20</v>
      </c>
      <c r="U258" s="54" t="s">
        <v>43</v>
      </c>
      <c r="V258" s="45"/>
      <c r="W258" s="222">
        <f>V258*K258</f>
        <v>0</v>
      </c>
      <c r="X258" s="222">
        <v>0</v>
      </c>
      <c r="Y258" s="222">
        <f>X258*K258</f>
        <v>0</v>
      </c>
      <c r="Z258" s="222">
        <v>0</v>
      </c>
      <c r="AA258" s="223">
        <f>Z258*K258</f>
        <v>0</v>
      </c>
      <c r="AR258" s="20" t="s">
        <v>224</v>
      </c>
      <c r="AT258" s="20" t="s">
        <v>168</v>
      </c>
      <c r="AU258" s="20" t="s">
        <v>146</v>
      </c>
      <c r="AY258" s="20" t="s">
        <v>167</v>
      </c>
      <c r="BE258" s="136">
        <f>IF(U258="základná",N258,0)</f>
        <v>0</v>
      </c>
      <c r="BF258" s="136">
        <f>IF(U258="znížená",N258,0)</f>
        <v>0</v>
      </c>
      <c r="BG258" s="136">
        <f>IF(U258="zákl. prenesená",N258,0)</f>
        <v>0</v>
      </c>
      <c r="BH258" s="136">
        <f>IF(U258="zníž. prenesená",N258,0)</f>
        <v>0</v>
      </c>
      <c r="BI258" s="136">
        <f>IF(U258="nulová",N258,0)</f>
        <v>0</v>
      </c>
      <c r="BJ258" s="20" t="s">
        <v>146</v>
      </c>
      <c r="BK258" s="224">
        <f>ROUND(L258*K258,3)</f>
        <v>0</v>
      </c>
      <c r="BL258" s="20" t="s">
        <v>224</v>
      </c>
      <c r="BM258" s="20" t="s">
        <v>588</v>
      </c>
    </row>
    <row r="259" s="9" customFormat="1" ht="29.88" customHeight="1">
      <c r="B259" s="200"/>
      <c r="C259" s="201"/>
      <c r="D259" s="211" t="s">
        <v>132</v>
      </c>
      <c r="E259" s="211"/>
      <c r="F259" s="211"/>
      <c r="G259" s="211"/>
      <c r="H259" s="211"/>
      <c r="I259" s="211"/>
      <c r="J259" s="211"/>
      <c r="K259" s="211"/>
      <c r="L259" s="211"/>
      <c r="M259" s="211"/>
      <c r="N259" s="225">
        <f>BK259</f>
        <v>0</v>
      </c>
      <c r="O259" s="226"/>
      <c r="P259" s="226"/>
      <c r="Q259" s="226"/>
      <c r="R259" s="204"/>
      <c r="T259" s="205"/>
      <c r="U259" s="201"/>
      <c r="V259" s="201"/>
      <c r="W259" s="206">
        <f>W260</f>
        <v>0</v>
      </c>
      <c r="X259" s="201"/>
      <c r="Y259" s="206">
        <f>Y260</f>
        <v>0.0082185000000000001</v>
      </c>
      <c r="Z259" s="201"/>
      <c r="AA259" s="207">
        <f>AA260</f>
        <v>0</v>
      </c>
      <c r="AR259" s="208" t="s">
        <v>146</v>
      </c>
      <c r="AT259" s="209" t="s">
        <v>75</v>
      </c>
      <c r="AU259" s="209" t="s">
        <v>84</v>
      </c>
      <c r="AY259" s="208" t="s">
        <v>167</v>
      </c>
      <c r="BK259" s="210">
        <f>BK260</f>
        <v>0</v>
      </c>
    </row>
    <row r="260" s="1" customFormat="1" ht="16.5" customHeight="1">
      <c r="B260" s="44"/>
      <c r="C260" s="214" t="s">
        <v>589</v>
      </c>
      <c r="D260" s="214" t="s">
        <v>168</v>
      </c>
      <c r="E260" s="215" t="s">
        <v>590</v>
      </c>
      <c r="F260" s="216" t="s">
        <v>591</v>
      </c>
      <c r="G260" s="216"/>
      <c r="H260" s="216"/>
      <c r="I260" s="216"/>
      <c r="J260" s="217" t="s">
        <v>246</v>
      </c>
      <c r="K260" s="218">
        <v>3</v>
      </c>
      <c r="L260" s="219">
        <v>0</v>
      </c>
      <c r="M260" s="220"/>
      <c r="N260" s="218">
        <f>ROUND(L260*K260,3)</f>
        <v>0</v>
      </c>
      <c r="O260" s="218"/>
      <c r="P260" s="218"/>
      <c r="Q260" s="218"/>
      <c r="R260" s="46"/>
      <c r="T260" s="221" t="s">
        <v>20</v>
      </c>
      <c r="U260" s="54" t="s">
        <v>43</v>
      </c>
      <c r="V260" s="45"/>
      <c r="W260" s="222">
        <f>V260*K260</f>
        <v>0</v>
      </c>
      <c r="X260" s="222">
        <v>0.0027395000000000002</v>
      </c>
      <c r="Y260" s="222">
        <f>X260*K260</f>
        <v>0.0082185000000000001</v>
      </c>
      <c r="Z260" s="222">
        <v>0</v>
      </c>
      <c r="AA260" s="223">
        <f>Z260*K260</f>
        <v>0</v>
      </c>
      <c r="AR260" s="20" t="s">
        <v>224</v>
      </c>
      <c r="AT260" s="20" t="s">
        <v>168</v>
      </c>
      <c r="AU260" s="20" t="s">
        <v>146</v>
      </c>
      <c r="AY260" s="20" t="s">
        <v>167</v>
      </c>
      <c r="BE260" s="136">
        <f>IF(U260="základná",N260,0)</f>
        <v>0</v>
      </c>
      <c r="BF260" s="136">
        <f>IF(U260="znížená",N260,0)</f>
        <v>0</v>
      </c>
      <c r="BG260" s="136">
        <f>IF(U260="zákl. prenesená",N260,0)</f>
        <v>0</v>
      </c>
      <c r="BH260" s="136">
        <f>IF(U260="zníž. prenesená",N260,0)</f>
        <v>0</v>
      </c>
      <c r="BI260" s="136">
        <f>IF(U260="nulová",N260,0)</f>
        <v>0</v>
      </c>
      <c r="BJ260" s="20" t="s">
        <v>146</v>
      </c>
      <c r="BK260" s="224">
        <f>ROUND(L260*K260,3)</f>
        <v>0</v>
      </c>
      <c r="BL260" s="20" t="s">
        <v>224</v>
      </c>
      <c r="BM260" s="20" t="s">
        <v>592</v>
      </c>
    </row>
    <row r="261" s="9" customFormat="1" ht="29.88" customHeight="1">
      <c r="B261" s="200"/>
      <c r="C261" s="201"/>
      <c r="D261" s="211" t="s">
        <v>133</v>
      </c>
      <c r="E261" s="211"/>
      <c r="F261" s="211"/>
      <c r="G261" s="211"/>
      <c r="H261" s="211"/>
      <c r="I261" s="211"/>
      <c r="J261" s="211"/>
      <c r="K261" s="211"/>
      <c r="L261" s="211"/>
      <c r="M261" s="211"/>
      <c r="N261" s="225">
        <f>BK261</f>
        <v>0</v>
      </c>
      <c r="O261" s="226"/>
      <c r="P261" s="226"/>
      <c r="Q261" s="226"/>
      <c r="R261" s="204"/>
      <c r="T261" s="205"/>
      <c r="U261" s="201"/>
      <c r="V261" s="201"/>
      <c r="W261" s="206">
        <f>SUM(W262:W265)</f>
        <v>0</v>
      </c>
      <c r="X261" s="201"/>
      <c r="Y261" s="206">
        <f>SUM(Y262:Y265)</f>
        <v>0.145816</v>
      </c>
      <c r="Z261" s="201"/>
      <c r="AA261" s="207">
        <f>SUM(AA262:AA265)</f>
        <v>0</v>
      </c>
      <c r="AR261" s="208" t="s">
        <v>146</v>
      </c>
      <c r="AT261" s="209" t="s">
        <v>75</v>
      </c>
      <c r="AU261" s="209" t="s">
        <v>84</v>
      </c>
      <c r="AY261" s="208" t="s">
        <v>167</v>
      </c>
      <c r="BK261" s="210">
        <f>SUM(BK262:BK265)</f>
        <v>0</v>
      </c>
    </row>
    <row r="262" s="1" customFormat="1" ht="25.5" customHeight="1">
      <c r="B262" s="44"/>
      <c r="C262" s="214" t="s">
        <v>593</v>
      </c>
      <c r="D262" s="214" t="s">
        <v>168</v>
      </c>
      <c r="E262" s="215" t="s">
        <v>594</v>
      </c>
      <c r="F262" s="216" t="s">
        <v>595</v>
      </c>
      <c r="G262" s="216"/>
      <c r="H262" s="216"/>
      <c r="I262" s="216"/>
      <c r="J262" s="217" t="s">
        <v>263</v>
      </c>
      <c r="K262" s="218">
        <v>4</v>
      </c>
      <c r="L262" s="219">
        <v>0</v>
      </c>
      <c r="M262" s="220"/>
      <c r="N262" s="218">
        <f>ROUND(L262*K262,3)</f>
        <v>0</v>
      </c>
      <c r="O262" s="218"/>
      <c r="P262" s="218"/>
      <c r="Q262" s="218"/>
      <c r="R262" s="46"/>
      <c r="T262" s="221" t="s">
        <v>20</v>
      </c>
      <c r="U262" s="54" t="s">
        <v>43</v>
      </c>
      <c r="V262" s="45"/>
      <c r="W262" s="222">
        <f>V262*K262</f>
        <v>0</v>
      </c>
      <c r="X262" s="222">
        <v>0</v>
      </c>
      <c r="Y262" s="222">
        <f>X262*K262</f>
        <v>0</v>
      </c>
      <c r="Z262" s="222">
        <v>0</v>
      </c>
      <c r="AA262" s="223">
        <f>Z262*K262</f>
        <v>0</v>
      </c>
      <c r="AR262" s="20" t="s">
        <v>224</v>
      </c>
      <c r="AT262" s="20" t="s">
        <v>168</v>
      </c>
      <c r="AU262" s="20" t="s">
        <v>146</v>
      </c>
      <c r="AY262" s="20" t="s">
        <v>167</v>
      </c>
      <c r="BE262" s="136">
        <f>IF(U262="základná",N262,0)</f>
        <v>0</v>
      </c>
      <c r="BF262" s="136">
        <f>IF(U262="znížená",N262,0)</f>
        <v>0</v>
      </c>
      <c r="BG262" s="136">
        <f>IF(U262="zákl. prenesená",N262,0)</f>
        <v>0</v>
      </c>
      <c r="BH262" s="136">
        <f>IF(U262="zníž. prenesená",N262,0)</f>
        <v>0</v>
      </c>
      <c r="BI262" s="136">
        <f>IF(U262="nulová",N262,0)</f>
        <v>0</v>
      </c>
      <c r="BJ262" s="20" t="s">
        <v>146</v>
      </c>
      <c r="BK262" s="224">
        <f>ROUND(L262*K262,3)</f>
        <v>0</v>
      </c>
      <c r="BL262" s="20" t="s">
        <v>224</v>
      </c>
      <c r="BM262" s="20" t="s">
        <v>596</v>
      </c>
    </row>
    <row r="263" s="1" customFormat="1" ht="25.5" customHeight="1">
      <c r="B263" s="44"/>
      <c r="C263" s="229" t="s">
        <v>597</v>
      </c>
      <c r="D263" s="229" t="s">
        <v>227</v>
      </c>
      <c r="E263" s="230" t="s">
        <v>598</v>
      </c>
      <c r="F263" s="231" t="s">
        <v>599</v>
      </c>
      <c r="G263" s="231"/>
      <c r="H263" s="231"/>
      <c r="I263" s="231"/>
      <c r="J263" s="232" t="s">
        <v>263</v>
      </c>
      <c r="K263" s="233">
        <v>4</v>
      </c>
      <c r="L263" s="234">
        <v>0</v>
      </c>
      <c r="M263" s="235"/>
      <c r="N263" s="233">
        <f>ROUND(L263*K263,3)</f>
        <v>0</v>
      </c>
      <c r="O263" s="218"/>
      <c r="P263" s="218"/>
      <c r="Q263" s="218"/>
      <c r="R263" s="46"/>
      <c r="T263" s="221" t="s">
        <v>20</v>
      </c>
      <c r="U263" s="54" t="s">
        <v>43</v>
      </c>
      <c r="V263" s="45"/>
      <c r="W263" s="222">
        <f>V263*K263</f>
        <v>0</v>
      </c>
      <c r="X263" s="222">
        <v>0.017999999999999999</v>
      </c>
      <c r="Y263" s="222">
        <f>X263*K263</f>
        <v>0.071999999999999995</v>
      </c>
      <c r="Z263" s="222">
        <v>0</v>
      </c>
      <c r="AA263" s="223">
        <f>Z263*K263</f>
        <v>0</v>
      </c>
      <c r="AR263" s="20" t="s">
        <v>230</v>
      </c>
      <c r="AT263" s="20" t="s">
        <v>227</v>
      </c>
      <c r="AU263" s="20" t="s">
        <v>146</v>
      </c>
      <c r="AY263" s="20" t="s">
        <v>167</v>
      </c>
      <c r="BE263" s="136">
        <f>IF(U263="základná",N263,0)</f>
        <v>0</v>
      </c>
      <c r="BF263" s="136">
        <f>IF(U263="znížená",N263,0)</f>
        <v>0</v>
      </c>
      <c r="BG263" s="136">
        <f>IF(U263="zákl. prenesená",N263,0)</f>
        <v>0</v>
      </c>
      <c r="BH263" s="136">
        <f>IF(U263="zníž. prenesená",N263,0)</f>
        <v>0</v>
      </c>
      <c r="BI263" s="136">
        <f>IF(U263="nulová",N263,0)</f>
        <v>0</v>
      </c>
      <c r="BJ263" s="20" t="s">
        <v>146</v>
      </c>
      <c r="BK263" s="224">
        <f>ROUND(L263*K263,3)</f>
        <v>0</v>
      </c>
      <c r="BL263" s="20" t="s">
        <v>224</v>
      </c>
      <c r="BM263" s="20" t="s">
        <v>600</v>
      </c>
    </row>
    <row r="264" s="1" customFormat="1" ht="25.5" customHeight="1">
      <c r="B264" s="44"/>
      <c r="C264" s="214" t="s">
        <v>601</v>
      </c>
      <c r="D264" s="214" t="s">
        <v>168</v>
      </c>
      <c r="E264" s="215" t="s">
        <v>602</v>
      </c>
      <c r="F264" s="216" t="s">
        <v>603</v>
      </c>
      <c r="G264" s="216"/>
      <c r="H264" s="216"/>
      <c r="I264" s="216"/>
      <c r="J264" s="217" t="s">
        <v>263</v>
      </c>
      <c r="K264" s="218">
        <v>4</v>
      </c>
      <c r="L264" s="219">
        <v>0</v>
      </c>
      <c r="M264" s="220"/>
      <c r="N264" s="218">
        <f>ROUND(L264*K264,3)</f>
        <v>0</v>
      </c>
      <c r="O264" s="218"/>
      <c r="P264" s="218"/>
      <c r="Q264" s="218"/>
      <c r="R264" s="46"/>
      <c r="T264" s="221" t="s">
        <v>20</v>
      </c>
      <c r="U264" s="54" t="s">
        <v>43</v>
      </c>
      <c r="V264" s="45"/>
      <c r="W264" s="222">
        <f>V264*K264</f>
        <v>0</v>
      </c>
      <c r="X264" s="222">
        <v>0.00045399999999999998</v>
      </c>
      <c r="Y264" s="222">
        <f>X264*K264</f>
        <v>0.0018159999999999999</v>
      </c>
      <c r="Z264" s="222">
        <v>0</v>
      </c>
      <c r="AA264" s="223">
        <f>Z264*K264</f>
        <v>0</v>
      </c>
      <c r="AR264" s="20" t="s">
        <v>224</v>
      </c>
      <c r="AT264" s="20" t="s">
        <v>168</v>
      </c>
      <c r="AU264" s="20" t="s">
        <v>146</v>
      </c>
      <c r="AY264" s="20" t="s">
        <v>167</v>
      </c>
      <c r="BE264" s="136">
        <f>IF(U264="základná",N264,0)</f>
        <v>0</v>
      </c>
      <c r="BF264" s="136">
        <f>IF(U264="znížená",N264,0)</f>
        <v>0</v>
      </c>
      <c r="BG264" s="136">
        <f>IF(U264="zákl. prenesená",N264,0)</f>
        <v>0</v>
      </c>
      <c r="BH264" s="136">
        <f>IF(U264="zníž. prenesená",N264,0)</f>
        <v>0</v>
      </c>
      <c r="BI264" s="136">
        <f>IF(U264="nulová",N264,0)</f>
        <v>0</v>
      </c>
      <c r="BJ264" s="20" t="s">
        <v>146</v>
      </c>
      <c r="BK264" s="224">
        <f>ROUND(L264*K264,3)</f>
        <v>0</v>
      </c>
      <c r="BL264" s="20" t="s">
        <v>224</v>
      </c>
      <c r="BM264" s="20" t="s">
        <v>604</v>
      </c>
    </row>
    <row r="265" s="1" customFormat="1" ht="25.5" customHeight="1">
      <c r="B265" s="44"/>
      <c r="C265" s="229" t="s">
        <v>605</v>
      </c>
      <c r="D265" s="229" t="s">
        <v>227</v>
      </c>
      <c r="E265" s="230" t="s">
        <v>606</v>
      </c>
      <c r="F265" s="231" t="s">
        <v>607</v>
      </c>
      <c r="G265" s="231"/>
      <c r="H265" s="231"/>
      <c r="I265" s="231"/>
      <c r="J265" s="232" t="s">
        <v>263</v>
      </c>
      <c r="K265" s="233">
        <v>4</v>
      </c>
      <c r="L265" s="234">
        <v>0</v>
      </c>
      <c r="M265" s="235"/>
      <c r="N265" s="233">
        <f>ROUND(L265*K265,3)</f>
        <v>0</v>
      </c>
      <c r="O265" s="218"/>
      <c r="P265" s="218"/>
      <c r="Q265" s="218"/>
      <c r="R265" s="46"/>
      <c r="T265" s="221" t="s">
        <v>20</v>
      </c>
      <c r="U265" s="54" t="s">
        <v>43</v>
      </c>
      <c r="V265" s="45"/>
      <c r="W265" s="222">
        <f>V265*K265</f>
        <v>0</v>
      </c>
      <c r="X265" s="222">
        <v>0.017999999999999999</v>
      </c>
      <c r="Y265" s="222">
        <f>X265*K265</f>
        <v>0.071999999999999995</v>
      </c>
      <c r="Z265" s="222">
        <v>0</v>
      </c>
      <c r="AA265" s="223">
        <f>Z265*K265</f>
        <v>0</v>
      </c>
      <c r="AR265" s="20" t="s">
        <v>230</v>
      </c>
      <c r="AT265" s="20" t="s">
        <v>227</v>
      </c>
      <c r="AU265" s="20" t="s">
        <v>146</v>
      </c>
      <c r="AY265" s="20" t="s">
        <v>167</v>
      </c>
      <c r="BE265" s="136">
        <f>IF(U265="základná",N265,0)</f>
        <v>0</v>
      </c>
      <c r="BF265" s="136">
        <f>IF(U265="znížená",N265,0)</f>
        <v>0</v>
      </c>
      <c r="BG265" s="136">
        <f>IF(U265="zákl. prenesená",N265,0)</f>
        <v>0</v>
      </c>
      <c r="BH265" s="136">
        <f>IF(U265="zníž. prenesená",N265,0)</f>
        <v>0</v>
      </c>
      <c r="BI265" s="136">
        <f>IF(U265="nulová",N265,0)</f>
        <v>0</v>
      </c>
      <c r="BJ265" s="20" t="s">
        <v>146</v>
      </c>
      <c r="BK265" s="224">
        <f>ROUND(L265*K265,3)</f>
        <v>0</v>
      </c>
      <c r="BL265" s="20" t="s">
        <v>224</v>
      </c>
      <c r="BM265" s="20" t="s">
        <v>608</v>
      </c>
    </row>
    <row r="266" s="9" customFormat="1" ht="29.88" customHeight="1">
      <c r="B266" s="200"/>
      <c r="C266" s="201"/>
      <c r="D266" s="211" t="s">
        <v>134</v>
      </c>
      <c r="E266" s="211"/>
      <c r="F266" s="211"/>
      <c r="G266" s="211"/>
      <c r="H266" s="211"/>
      <c r="I266" s="211"/>
      <c r="J266" s="211"/>
      <c r="K266" s="211"/>
      <c r="L266" s="211"/>
      <c r="M266" s="211"/>
      <c r="N266" s="225">
        <f>BK266</f>
        <v>0</v>
      </c>
      <c r="O266" s="226"/>
      <c r="P266" s="226"/>
      <c r="Q266" s="226"/>
      <c r="R266" s="204"/>
      <c r="T266" s="205"/>
      <c r="U266" s="201"/>
      <c r="V266" s="201"/>
      <c r="W266" s="206">
        <f>SUM(W267:W273)</f>
        <v>0</v>
      </c>
      <c r="X266" s="201"/>
      <c r="Y266" s="206">
        <f>SUM(Y267:Y273)</f>
        <v>0.43081126800000002</v>
      </c>
      <c r="Z266" s="201"/>
      <c r="AA266" s="207">
        <f>SUM(AA267:AA273)</f>
        <v>0</v>
      </c>
      <c r="AR266" s="208" t="s">
        <v>146</v>
      </c>
      <c r="AT266" s="209" t="s">
        <v>75</v>
      </c>
      <c r="AU266" s="209" t="s">
        <v>84</v>
      </c>
      <c r="AY266" s="208" t="s">
        <v>167</v>
      </c>
      <c r="BK266" s="210">
        <f>SUM(BK267:BK273)</f>
        <v>0</v>
      </c>
    </row>
    <row r="267" s="1" customFormat="1" ht="38.25" customHeight="1">
      <c r="B267" s="44"/>
      <c r="C267" s="214" t="s">
        <v>609</v>
      </c>
      <c r="D267" s="214" t="s">
        <v>168</v>
      </c>
      <c r="E267" s="215" t="s">
        <v>610</v>
      </c>
      <c r="F267" s="216" t="s">
        <v>611</v>
      </c>
      <c r="G267" s="216"/>
      <c r="H267" s="216"/>
      <c r="I267" s="216"/>
      <c r="J267" s="217" t="s">
        <v>263</v>
      </c>
      <c r="K267" s="218">
        <v>2</v>
      </c>
      <c r="L267" s="219">
        <v>0</v>
      </c>
      <c r="M267" s="220"/>
      <c r="N267" s="218">
        <f>ROUND(L267*K267,3)</f>
        <v>0</v>
      </c>
      <c r="O267" s="218"/>
      <c r="P267" s="218"/>
      <c r="Q267" s="218"/>
      <c r="R267" s="46"/>
      <c r="T267" s="221" t="s">
        <v>20</v>
      </c>
      <c r="U267" s="54" t="s">
        <v>43</v>
      </c>
      <c r="V267" s="45"/>
      <c r="W267" s="222">
        <f>V267*K267</f>
        <v>0</v>
      </c>
      <c r="X267" s="222">
        <v>0.00063676</v>
      </c>
      <c r="Y267" s="222">
        <f>X267*K267</f>
        <v>0.00127352</v>
      </c>
      <c r="Z267" s="222">
        <v>0</v>
      </c>
      <c r="AA267" s="223">
        <f>Z267*K267</f>
        <v>0</v>
      </c>
      <c r="AR267" s="20" t="s">
        <v>224</v>
      </c>
      <c r="AT267" s="20" t="s">
        <v>168</v>
      </c>
      <c r="AU267" s="20" t="s">
        <v>146</v>
      </c>
      <c r="AY267" s="20" t="s">
        <v>167</v>
      </c>
      <c r="BE267" s="136">
        <f>IF(U267="základná",N267,0)</f>
        <v>0</v>
      </c>
      <c r="BF267" s="136">
        <f>IF(U267="znížená",N267,0)</f>
        <v>0</v>
      </c>
      <c r="BG267" s="136">
        <f>IF(U267="zákl. prenesená",N267,0)</f>
        <v>0</v>
      </c>
      <c r="BH267" s="136">
        <f>IF(U267="zníž. prenesená",N267,0)</f>
        <v>0</v>
      </c>
      <c r="BI267" s="136">
        <f>IF(U267="nulová",N267,0)</f>
        <v>0</v>
      </c>
      <c r="BJ267" s="20" t="s">
        <v>146</v>
      </c>
      <c r="BK267" s="224">
        <f>ROUND(L267*K267,3)</f>
        <v>0</v>
      </c>
      <c r="BL267" s="20" t="s">
        <v>224</v>
      </c>
      <c r="BM267" s="20" t="s">
        <v>612</v>
      </c>
    </row>
    <row r="268" s="1" customFormat="1" ht="38.25" customHeight="1">
      <c r="B268" s="44"/>
      <c r="C268" s="229" t="s">
        <v>613</v>
      </c>
      <c r="D268" s="229" t="s">
        <v>227</v>
      </c>
      <c r="E268" s="230" t="s">
        <v>614</v>
      </c>
      <c r="F268" s="231" t="s">
        <v>615</v>
      </c>
      <c r="G268" s="231"/>
      <c r="H268" s="231"/>
      <c r="I268" s="231"/>
      <c r="J268" s="232" t="s">
        <v>263</v>
      </c>
      <c r="K268" s="233">
        <v>2</v>
      </c>
      <c r="L268" s="234">
        <v>0</v>
      </c>
      <c r="M268" s="235"/>
      <c r="N268" s="233">
        <f>ROUND(L268*K268,3)</f>
        <v>0</v>
      </c>
      <c r="O268" s="218"/>
      <c r="P268" s="218"/>
      <c r="Q268" s="218"/>
      <c r="R268" s="46"/>
      <c r="T268" s="221" t="s">
        <v>20</v>
      </c>
      <c r="U268" s="54" t="s">
        <v>43</v>
      </c>
      <c r="V268" s="45"/>
      <c r="W268" s="222">
        <f>V268*K268</f>
        <v>0</v>
      </c>
      <c r="X268" s="222">
        <v>0.064780000000000004</v>
      </c>
      <c r="Y268" s="222">
        <f>X268*K268</f>
        <v>0.12956000000000001</v>
      </c>
      <c r="Z268" s="222">
        <v>0</v>
      </c>
      <c r="AA268" s="223">
        <f>Z268*K268</f>
        <v>0</v>
      </c>
      <c r="AR268" s="20" t="s">
        <v>230</v>
      </c>
      <c r="AT268" s="20" t="s">
        <v>227</v>
      </c>
      <c r="AU268" s="20" t="s">
        <v>146</v>
      </c>
      <c r="AY268" s="20" t="s">
        <v>167</v>
      </c>
      <c r="BE268" s="136">
        <f>IF(U268="základná",N268,0)</f>
        <v>0</v>
      </c>
      <c r="BF268" s="136">
        <f>IF(U268="znížená",N268,0)</f>
        <v>0</v>
      </c>
      <c r="BG268" s="136">
        <f>IF(U268="zákl. prenesená",N268,0)</f>
        <v>0</v>
      </c>
      <c r="BH268" s="136">
        <f>IF(U268="zníž. prenesená",N268,0)</f>
        <v>0</v>
      </c>
      <c r="BI268" s="136">
        <f>IF(U268="nulová",N268,0)</f>
        <v>0</v>
      </c>
      <c r="BJ268" s="20" t="s">
        <v>146</v>
      </c>
      <c r="BK268" s="224">
        <f>ROUND(L268*K268,3)</f>
        <v>0</v>
      </c>
      <c r="BL268" s="20" t="s">
        <v>224</v>
      </c>
      <c r="BM268" s="20" t="s">
        <v>616</v>
      </c>
    </row>
    <row r="269" s="1" customFormat="1" ht="16.5" customHeight="1">
      <c r="B269" s="44"/>
      <c r="C269" s="214" t="s">
        <v>617</v>
      </c>
      <c r="D269" s="214" t="s">
        <v>168</v>
      </c>
      <c r="E269" s="215" t="s">
        <v>618</v>
      </c>
      <c r="F269" s="216" t="s">
        <v>619</v>
      </c>
      <c r="G269" s="216"/>
      <c r="H269" s="216"/>
      <c r="I269" s="216"/>
      <c r="J269" s="217" t="s">
        <v>263</v>
      </c>
      <c r="K269" s="218">
        <v>7</v>
      </c>
      <c r="L269" s="219">
        <v>0</v>
      </c>
      <c r="M269" s="220"/>
      <c r="N269" s="218">
        <f>ROUND(L269*K269,3)</f>
        <v>0</v>
      </c>
      <c r="O269" s="218"/>
      <c r="P269" s="218"/>
      <c r="Q269" s="218"/>
      <c r="R269" s="46"/>
      <c r="T269" s="221" t="s">
        <v>20</v>
      </c>
      <c r="U269" s="54" t="s">
        <v>43</v>
      </c>
      <c r="V269" s="45"/>
      <c r="W269" s="222">
        <f>V269*K269</f>
        <v>0</v>
      </c>
      <c r="X269" s="222">
        <v>0.00085396400000000003</v>
      </c>
      <c r="Y269" s="222">
        <f>X269*K269</f>
        <v>0.0059777479999999997</v>
      </c>
      <c r="Z269" s="222">
        <v>0</v>
      </c>
      <c r="AA269" s="223">
        <f>Z269*K269</f>
        <v>0</v>
      </c>
      <c r="AR269" s="20" t="s">
        <v>224</v>
      </c>
      <c r="AT269" s="20" t="s">
        <v>168</v>
      </c>
      <c r="AU269" s="20" t="s">
        <v>146</v>
      </c>
      <c r="AY269" s="20" t="s">
        <v>167</v>
      </c>
      <c r="BE269" s="136">
        <f>IF(U269="základná",N269,0)</f>
        <v>0</v>
      </c>
      <c r="BF269" s="136">
        <f>IF(U269="znížená",N269,0)</f>
        <v>0</v>
      </c>
      <c r="BG269" s="136">
        <f>IF(U269="zákl. prenesená",N269,0)</f>
        <v>0</v>
      </c>
      <c r="BH269" s="136">
        <f>IF(U269="zníž. prenesená",N269,0)</f>
        <v>0</v>
      </c>
      <c r="BI269" s="136">
        <f>IF(U269="nulová",N269,0)</f>
        <v>0</v>
      </c>
      <c r="BJ269" s="20" t="s">
        <v>146</v>
      </c>
      <c r="BK269" s="224">
        <f>ROUND(L269*K269,3)</f>
        <v>0</v>
      </c>
      <c r="BL269" s="20" t="s">
        <v>224</v>
      </c>
      <c r="BM269" s="20" t="s">
        <v>620</v>
      </c>
    </row>
    <row r="270" s="1" customFormat="1" ht="25.5" customHeight="1">
      <c r="B270" s="44"/>
      <c r="C270" s="229" t="s">
        <v>621</v>
      </c>
      <c r="D270" s="229" t="s">
        <v>227</v>
      </c>
      <c r="E270" s="230" t="s">
        <v>622</v>
      </c>
      <c r="F270" s="231" t="s">
        <v>623</v>
      </c>
      <c r="G270" s="231"/>
      <c r="H270" s="231"/>
      <c r="I270" s="231"/>
      <c r="J270" s="232" t="s">
        <v>263</v>
      </c>
      <c r="K270" s="233">
        <v>2</v>
      </c>
      <c r="L270" s="234">
        <v>0</v>
      </c>
      <c r="M270" s="235"/>
      <c r="N270" s="233">
        <f>ROUND(L270*K270,3)</f>
        <v>0</v>
      </c>
      <c r="O270" s="218"/>
      <c r="P270" s="218"/>
      <c r="Q270" s="218"/>
      <c r="R270" s="46"/>
      <c r="T270" s="221" t="s">
        <v>20</v>
      </c>
      <c r="U270" s="54" t="s">
        <v>43</v>
      </c>
      <c r="V270" s="45"/>
      <c r="W270" s="222">
        <f>V270*K270</f>
        <v>0</v>
      </c>
      <c r="X270" s="222">
        <v>0.046019999999999998</v>
      </c>
      <c r="Y270" s="222">
        <f>X270*K270</f>
        <v>0.092039999999999997</v>
      </c>
      <c r="Z270" s="222">
        <v>0</v>
      </c>
      <c r="AA270" s="223">
        <f>Z270*K270</f>
        <v>0</v>
      </c>
      <c r="AR270" s="20" t="s">
        <v>230</v>
      </c>
      <c r="AT270" s="20" t="s">
        <v>227</v>
      </c>
      <c r="AU270" s="20" t="s">
        <v>146</v>
      </c>
      <c r="AY270" s="20" t="s">
        <v>167</v>
      </c>
      <c r="BE270" s="136">
        <f>IF(U270="základná",N270,0)</f>
        <v>0</v>
      </c>
      <c r="BF270" s="136">
        <f>IF(U270="znížená",N270,0)</f>
        <v>0</v>
      </c>
      <c r="BG270" s="136">
        <f>IF(U270="zákl. prenesená",N270,0)</f>
        <v>0</v>
      </c>
      <c r="BH270" s="136">
        <f>IF(U270="zníž. prenesená",N270,0)</f>
        <v>0</v>
      </c>
      <c r="BI270" s="136">
        <f>IF(U270="nulová",N270,0)</f>
        <v>0</v>
      </c>
      <c r="BJ270" s="20" t="s">
        <v>146</v>
      </c>
      <c r="BK270" s="224">
        <f>ROUND(L270*K270,3)</f>
        <v>0</v>
      </c>
      <c r="BL270" s="20" t="s">
        <v>224</v>
      </c>
      <c r="BM270" s="20" t="s">
        <v>624</v>
      </c>
    </row>
    <row r="271" s="1" customFormat="1" ht="25.5" customHeight="1">
      <c r="B271" s="44"/>
      <c r="C271" s="229" t="s">
        <v>625</v>
      </c>
      <c r="D271" s="229" t="s">
        <v>227</v>
      </c>
      <c r="E271" s="230" t="s">
        <v>626</v>
      </c>
      <c r="F271" s="231" t="s">
        <v>627</v>
      </c>
      <c r="G271" s="231"/>
      <c r="H271" s="231"/>
      <c r="I271" s="231"/>
      <c r="J271" s="232" t="s">
        <v>263</v>
      </c>
      <c r="K271" s="233">
        <v>1</v>
      </c>
      <c r="L271" s="234">
        <v>0</v>
      </c>
      <c r="M271" s="235"/>
      <c r="N271" s="233">
        <f>ROUND(L271*K271,3)</f>
        <v>0</v>
      </c>
      <c r="O271" s="218"/>
      <c r="P271" s="218"/>
      <c r="Q271" s="218"/>
      <c r="R271" s="46"/>
      <c r="T271" s="221" t="s">
        <v>20</v>
      </c>
      <c r="U271" s="54" t="s">
        <v>43</v>
      </c>
      <c r="V271" s="45"/>
      <c r="W271" s="222">
        <f>V271*K271</f>
        <v>0</v>
      </c>
      <c r="X271" s="222">
        <v>0.046019999999999998</v>
      </c>
      <c r="Y271" s="222">
        <f>X271*K271</f>
        <v>0.046019999999999998</v>
      </c>
      <c r="Z271" s="222">
        <v>0</v>
      </c>
      <c r="AA271" s="223">
        <f>Z271*K271</f>
        <v>0</v>
      </c>
      <c r="AR271" s="20" t="s">
        <v>230</v>
      </c>
      <c r="AT271" s="20" t="s">
        <v>227</v>
      </c>
      <c r="AU271" s="20" t="s">
        <v>146</v>
      </c>
      <c r="AY271" s="20" t="s">
        <v>167</v>
      </c>
      <c r="BE271" s="136">
        <f>IF(U271="základná",N271,0)</f>
        <v>0</v>
      </c>
      <c r="BF271" s="136">
        <f>IF(U271="znížená",N271,0)</f>
        <v>0</v>
      </c>
      <c r="BG271" s="136">
        <f>IF(U271="zákl. prenesená",N271,0)</f>
        <v>0</v>
      </c>
      <c r="BH271" s="136">
        <f>IF(U271="zníž. prenesená",N271,0)</f>
        <v>0</v>
      </c>
      <c r="BI271" s="136">
        <f>IF(U271="nulová",N271,0)</f>
        <v>0</v>
      </c>
      <c r="BJ271" s="20" t="s">
        <v>146</v>
      </c>
      <c r="BK271" s="224">
        <f>ROUND(L271*K271,3)</f>
        <v>0</v>
      </c>
      <c r="BL271" s="20" t="s">
        <v>224</v>
      </c>
      <c r="BM271" s="20" t="s">
        <v>628</v>
      </c>
    </row>
    <row r="272" s="1" customFormat="1" ht="25.5" customHeight="1">
      <c r="B272" s="44"/>
      <c r="C272" s="229" t="s">
        <v>629</v>
      </c>
      <c r="D272" s="229" t="s">
        <v>227</v>
      </c>
      <c r="E272" s="230" t="s">
        <v>630</v>
      </c>
      <c r="F272" s="231" t="s">
        <v>631</v>
      </c>
      <c r="G272" s="231"/>
      <c r="H272" s="231"/>
      <c r="I272" s="231"/>
      <c r="J272" s="232" t="s">
        <v>263</v>
      </c>
      <c r="K272" s="233">
        <v>3</v>
      </c>
      <c r="L272" s="234">
        <v>0</v>
      </c>
      <c r="M272" s="235"/>
      <c r="N272" s="233">
        <f>ROUND(L272*K272,3)</f>
        <v>0</v>
      </c>
      <c r="O272" s="218"/>
      <c r="P272" s="218"/>
      <c r="Q272" s="218"/>
      <c r="R272" s="46"/>
      <c r="T272" s="221" t="s">
        <v>20</v>
      </c>
      <c r="U272" s="54" t="s">
        <v>43</v>
      </c>
      <c r="V272" s="45"/>
      <c r="W272" s="222">
        <f>V272*K272</f>
        <v>0</v>
      </c>
      <c r="X272" s="222">
        <v>0.051979999999999998</v>
      </c>
      <c r="Y272" s="222">
        <f>X272*K272</f>
        <v>0.15594</v>
      </c>
      <c r="Z272" s="222">
        <v>0</v>
      </c>
      <c r="AA272" s="223">
        <f>Z272*K272</f>
        <v>0</v>
      </c>
      <c r="AR272" s="20" t="s">
        <v>230</v>
      </c>
      <c r="AT272" s="20" t="s">
        <v>227</v>
      </c>
      <c r="AU272" s="20" t="s">
        <v>146</v>
      </c>
      <c r="AY272" s="20" t="s">
        <v>167</v>
      </c>
      <c r="BE272" s="136">
        <f>IF(U272="základná",N272,0)</f>
        <v>0</v>
      </c>
      <c r="BF272" s="136">
        <f>IF(U272="znížená",N272,0)</f>
        <v>0</v>
      </c>
      <c r="BG272" s="136">
        <f>IF(U272="zákl. prenesená",N272,0)</f>
        <v>0</v>
      </c>
      <c r="BH272" s="136">
        <f>IF(U272="zníž. prenesená",N272,0)</f>
        <v>0</v>
      </c>
      <c r="BI272" s="136">
        <f>IF(U272="nulová",N272,0)</f>
        <v>0</v>
      </c>
      <c r="BJ272" s="20" t="s">
        <v>146</v>
      </c>
      <c r="BK272" s="224">
        <f>ROUND(L272*K272,3)</f>
        <v>0</v>
      </c>
      <c r="BL272" s="20" t="s">
        <v>224</v>
      </c>
      <c r="BM272" s="20" t="s">
        <v>632</v>
      </c>
    </row>
    <row r="273" s="1" customFormat="1" ht="38.25" customHeight="1">
      <c r="B273" s="44"/>
      <c r="C273" s="214" t="s">
        <v>633</v>
      </c>
      <c r="D273" s="214" t="s">
        <v>168</v>
      </c>
      <c r="E273" s="215" t="s">
        <v>634</v>
      </c>
      <c r="F273" s="216" t="s">
        <v>635</v>
      </c>
      <c r="G273" s="216"/>
      <c r="H273" s="216"/>
      <c r="I273" s="216"/>
      <c r="J273" s="217" t="s">
        <v>336</v>
      </c>
      <c r="K273" s="219">
        <v>0</v>
      </c>
      <c r="L273" s="219">
        <v>0</v>
      </c>
      <c r="M273" s="220"/>
      <c r="N273" s="218">
        <f>ROUND(L273*K273,3)</f>
        <v>0</v>
      </c>
      <c r="O273" s="218"/>
      <c r="P273" s="218"/>
      <c r="Q273" s="218"/>
      <c r="R273" s="46"/>
      <c r="T273" s="221" t="s">
        <v>20</v>
      </c>
      <c r="U273" s="54" t="s">
        <v>43</v>
      </c>
      <c r="V273" s="45"/>
      <c r="W273" s="222">
        <f>V273*K273</f>
        <v>0</v>
      </c>
      <c r="X273" s="222">
        <v>0</v>
      </c>
      <c r="Y273" s="222">
        <f>X273*K273</f>
        <v>0</v>
      </c>
      <c r="Z273" s="222">
        <v>0</v>
      </c>
      <c r="AA273" s="223">
        <f>Z273*K273</f>
        <v>0</v>
      </c>
      <c r="AR273" s="20" t="s">
        <v>224</v>
      </c>
      <c r="AT273" s="20" t="s">
        <v>168</v>
      </c>
      <c r="AU273" s="20" t="s">
        <v>146</v>
      </c>
      <c r="AY273" s="20" t="s">
        <v>167</v>
      </c>
      <c r="BE273" s="136">
        <f>IF(U273="základná",N273,0)</f>
        <v>0</v>
      </c>
      <c r="BF273" s="136">
        <f>IF(U273="znížená",N273,0)</f>
        <v>0</v>
      </c>
      <c r="BG273" s="136">
        <f>IF(U273="zákl. prenesená",N273,0)</f>
        <v>0</v>
      </c>
      <c r="BH273" s="136">
        <f>IF(U273="zníž. prenesená",N273,0)</f>
        <v>0</v>
      </c>
      <c r="BI273" s="136">
        <f>IF(U273="nulová",N273,0)</f>
        <v>0</v>
      </c>
      <c r="BJ273" s="20" t="s">
        <v>146</v>
      </c>
      <c r="BK273" s="224">
        <f>ROUND(L273*K273,3)</f>
        <v>0</v>
      </c>
      <c r="BL273" s="20" t="s">
        <v>224</v>
      </c>
      <c r="BM273" s="20" t="s">
        <v>636</v>
      </c>
    </row>
    <row r="274" s="9" customFormat="1" ht="29.88" customHeight="1">
      <c r="B274" s="200"/>
      <c r="C274" s="201"/>
      <c r="D274" s="211" t="s">
        <v>135</v>
      </c>
      <c r="E274" s="211"/>
      <c r="F274" s="211"/>
      <c r="G274" s="211"/>
      <c r="H274" s="211"/>
      <c r="I274" s="211"/>
      <c r="J274" s="211"/>
      <c r="K274" s="211"/>
      <c r="L274" s="211"/>
      <c r="M274" s="211"/>
      <c r="N274" s="225">
        <f>BK274</f>
        <v>0</v>
      </c>
      <c r="O274" s="226"/>
      <c r="P274" s="226"/>
      <c r="Q274" s="226"/>
      <c r="R274" s="204"/>
      <c r="T274" s="205"/>
      <c r="U274" s="201"/>
      <c r="V274" s="201"/>
      <c r="W274" s="206">
        <f>SUM(W275:W281)</f>
        <v>0</v>
      </c>
      <c r="X274" s="201"/>
      <c r="Y274" s="206">
        <f>SUM(Y275:Y281)</f>
        <v>90.597829736639994</v>
      </c>
      <c r="Z274" s="201"/>
      <c r="AA274" s="207">
        <f>SUM(AA275:AA281)</f>
        <v>0</v>
      </c>
      <c r="AR274" s="208" t="s">
        <v>146</v>
      </c>
      <c r="AT274" s="209" t="s">
        <v>75</v>
      </c>
      <c r="AU274" s="209" t="s">
        <v>84</v>
      </c>
      <c r="AY274" s="208" t="s">
        <v>167</v>
      </c>
      <c r="BK274" s="210">
        <f>SUM(BK275:BK281)</f>
        <v>0</v>
      </c>
    </row>
    <row r="275" s="1" customFormat="1" ht="38.25" customHeight="1">
      <c r="B275" s="44"/>
      <c r="C275" s="214" t="s">
        <v>637</v>
      </c>
      <c r="D275" s="214" t="s">
        <v>168</v>
      </c>
      <c r="E275" s="215" t="s">
        <v>638</v>
      </c>
      <c r="F275" s="216" t="s">
        <v>639</v>
      </c>
      <c r="G275" s="216"/>
      <c r="H275" s="216"/>
      <c r="I275" s="216"/>
      <c r="J275" s="217" t="s">
        <v>171</v>
      </c>
      <c r="K275" s="218">
        <v>143.80000000000001</v>
      </c>
      <c r="L275" s="219">
        <v>0</v>
      </c>
      <c r="M275" s="220"/>
      <c r="N275" s="218">
        <f>ROUND(L275*K275,3)</f>
        <v>0</v>
      </c>
      <c r="O275" s="218"/>
      <c r="P275" s="218"/>
      <c r="Q275" s="218"/>
      <c r="R275" s="46"/>
      <c r="T275" s="221" t="s">
        <v>20</v>
      </c>
      <c r="U275" s="54" t="s">
        <v>43</v>
      </c>
      <c r="V275" s="45"/>
      <c r="W275" s="222">
        <f>V275*K275</f>
        <v>0</v>
      </c>
      <c r="X275" s="222">
        <v>0.0049199999999999999</v>
      </c>
      <c r="Y275" s="222">
        <f>X275*K275</f>
        <v>0.70749600000000001</v>
      </c>
      <c r="Z275" s="222">
        <v>0</v>
      </c>
      <c r="AA275" s="223">
        <f>Z275*K275</f>
        <v>0</v>
      </c>
      <c r="AR275" s="20" t="s">
        <v>224</v>
      </c>
      <c r="AT275" s="20" t="s">
        <v>168</v>
      </c>
      <c r="AU275" s="20" t="s">
        <v>146</v>
      </c>
      <c r="AY275" s="20" t="s">
        <v>167</v>
      </c>
      <c r="BE275" s="136">
        <f>IF(U275="základná",N275,0)</f>
        <v>0</v>
      </c>
      <c r="BF275" s="136">
        <f>IF(U275="znížená",N275,0)</f>
        <v>0</v>
      </c>
      <c r="BG275" s="136">
        <f>IF(U275="zákl. prenesená",N275,0)</f>
        <v>0</v>
      </c>
      <c r="BH275" s="136">
        <f>IF(U275="zníž. prenesená",N275,0)</f>
        <v>0</v>
      </c>
      <c r="BI275" s="136">
        <f>IF(U275="nulová",N275,0)</f>
        <v>0</v>
      </c>
      <c r="BJ275" s="20" t="s">
        <v>146</v>
      </c>
      <c r="BK275" s="224">
        <f>ROUND(L275*K275,3)</f>
        <v>0</v>
      </c>
      <c r="BL275" s="20" t="s">
        <v>224</v>
      </c>
      <c r="BM275" s="20" t="s">
        <v>640</v>
      </c>
    </row>
    <row r="276" s="1" customFormat="1" ht="16.5" customHeight="1">
      <c r="B276" s="44"/>
      <c r="C276" s="229" t="s">
        <v>641</v>
      </c>
      <c r="D276" s="229" t="s">
        <v>227</v>
      </c>
      <c r="E276" s="230" t="s">
        <v>642</v>
      </c>
      <c r="F276" s="231" t="s">
        <v>643</v>
      </c>
      <c r="G276" s="231"/>
      <c r="H276" s="231"/>
      <c r="I276" s="231"/>
      <c r="J276" s="232" t="s">
        <v>171</v>
      </c>
      <c r="K276" s="233">
        <v>146.67599999999999</v>
      </c>
      <c r="L276" s="234">
        <v>0</v>
      </c>
      <c r="M276" s="235"/>
      <c r="N276" s="233">
        <f>ROUND(L276*K276,3)</f>
        <v>0</v>
      </c>
      <c r="O276" s="218"/>
      <c r="P276" s="218"/>
      <c r="Q276" s="218"/>
      <c r="R276" s="46"/>
      <c r="T276" s="221" t="s">
        <v>20</v>
      </c>
      <c r="U276" s="54" t="s">
        <v>43</v>
      </c>
      <c r="V276" s="45"/>
      <c r="W276" s="222">
        <f>V276*K276</f>
        <v>0</v>
      </c>
      <c r="X276" s="222">
        <v>0.024299999999999999</v>
      </c>
      <c r="Y276" s="222">
        <f>X276*K276</f>
        <v>3.5642267999999997</v>
      </c>
      <c r="Z276" s="222">
        <v>0</v>
      </c>
      <c r="AA276" s="223">
        <f>Z276*K276</f>
        <v>0</v>
      </c>
      <c r="AR276" s="20" t="s">
        <v>230</v>
      </c>
      <c r="AT276" s="20" t="s">
        <v>227</v>
      </c>
      <c r="AU276" s="20" t="s">
        <v>146</v>
      </c>
      <c r="AY276" s="20" t="s">
        <v>167</v>
      </c>
      <c r="BE276" s="136">
        <f>IF(U276="základná",N276,0)</f>
        <v>0</v>
      </c>
      <c r="BF276" s="136">
        <f>IF(U276="znížená",N276,0)</f>
        <v>0</v>
      </c>
      <c r="BG276" s="136">
        <f>IF(U276="zákl. prenesená",N276,0)</f>
        <v>0</v>
      </c>
      <c r="BH276" s="136">
        <f>IF(U276="zníž. prenesená",N276,0)</f>
        <v>0</v>
      </c>
      <c r="BI276" s="136">
        <f>IF(U276="nulová",N276,0)</f>
        <v>0</v>
      </c>
      <c r="BJ276" s="20" t="s">
        <v>146</v>
      </c>
      <c r="BK276" s="224">
        <f>ROUND(L276*K276,3)</f>
        <v>0</v>
      </c>
      <c r="BL276" s="20" t="s">
        <v>224</v>
      </c>
      <c r="BM276" s="20" t="s">
        <v>644</v>
      </c>
    </row>
    <row r="277" s="1" customFormat="1" ht="25.5" customHeight="1">
      <c r="B277" s="44"/>
      <c r="C277" s="214" t="s">
        <v>645</v>
      </c>
      <c r="D277" s="214" t="s">
        <v>168</v>
      </c>
      <c r="E277" s="215" t="s">
        <v>646</v>
      </c>
      <c r="F277" s="216" t="s">
        <v>647</v>
      </c>
      <c r="G277" s="216"/>
      <c r="H277" s="216"/>
      <c r="I277" s="216"/>
      <c r="J277" s="217" t="s">
        <v>171</v>
      </c>
      <c r="K277" s="218">
        <v>302.69999999999999</v>
      </c>
      <c r="L277" s="219">
        <v>0</v>
      </c>
      <c r="M277" s="220"/>
      <c r="N277" s="218">
        <f>ROUND(L277*K277,3)</f>
        <v>0</v>
      </c>
      <c r="O277" s="218"/>
      <c r="P277" s="218"/>
      <c r="Q277" s="218"/>
      <c r="R277" s="46"/>
      <c r="T277" s="221" t="s">
        <v>20</v>
      </c>
      <c r="U277" s="54" t="s">
        <v>43</v>
      </c>
      <c r="V277" s="45"/>
      <c r="W277" s="222">
        <f>V277*K277</f>
        <v>0</v>
      </c>
      <c r="X277" s="222">
        <v>0.0046718432000000002</v>
      </c>
      <c r="Y277" s="222">
        <f>X277*K277</f>
        <v>1.41416693664</v>
      </c>
      <c r="Z277" s="222">
        <v>0</v>
      </c>
      <c r="AA277" s="223">
        <f>Z277*K277</f>
        <v>0</v>
      </c>
      <c r="AR277" s="20" t="s">
        <v>224</v>
      </c>
      <c r="AT277" s="20" t="s">
        <v>168</v>
      </c>
      <c r="AU277" s="20" t="s">
        <v>146</v>
      </c>
      <c r="AY277" s="20" t="s">
        <v>167</v>
      </c>
      <c r="BE277" s="136">
        <f>IF(U277="základná",N277,0)</f>
        <v>0</v>
      </c>
      <c r="BF277" s="136">
        <f>IF(U277="znížená",N277,0)</f>
        <v>0</v>
      </c>
      <c r="BG277" s="136">
        <f>IF(U277="zákl. prenesená",N277,0)</f>
        <v>0</v>
      </c>
      <c r="BH277" s="136">
        <f>IF(U277="zníž. prenesená",N277,0)</f>
        <v>0</v>
      </c>
      <c r="BI277" s="136">
        <f>IF(U277="nulová",N277,0)</f>
        <v>0</v>
      </c>
      <c r="BJ277" s="20" t="s">
        <v>146</v>
      </c>
      <c r="BK277" s="224">
        <f>ROUND(L277*K277,3)</f>
        <v>0</v>
      </c>
      <c r="BL277" s="20" t="s">
        <v>224</v>
      </c>
      <c r="BM277" s="20" t="s">
        <v>648</v>
      </c>
    </row>
    <row r="278" s="1" customFormat="1" ht="16.5" customHeight="1">
      <c r="B278" s="44"/>
      <c r="C278" s="229" t="s">
        <v>649</v>
      </c>
      <c r="D278" s="229" t="s">
        <v>227</v>
      </c>
      <c r="E278" s="230" t="s">
        <v>650</v>
      </c>
      <c r="F278" s="231" t="s">
        <v>651</v>
      </c>
      <c r="G278" s="231"/>
      <c r="H278" s="231"/>
      <c r="I278" s="231"/>
      <c r="J278" s="232" t="s">
        <v>171</v>
      </c>
      <c r="K278" s="233">
        <v>308.75400000000002</v>
      </c>
      <c r="L278" s="234">
        <v>0</v>
      </c>
      <c r="M278" s="235"/>
      <c r="N278" s="233">
        <f>ROUND(L278*K278,3)</f>
        <v>0</v>
      </c>
      <c r="O278" s="218"/>
      <c r="P278" s="218"/>
      <c r="Q278" s="218"/>
      <c r="R278" s="46"/>
      <c r="T278" s="221" t="s">
        <v>20</v>
      </c>
      <c r="U278" s="54" t="s">
        <v>43</v>
      </c>
      <c r="V278" s="45"/>
      <c r="W278" s="222">
        <f>V278*K278</f>
        <v>0</v>
      </c>
      <c r="X278" s="222">
        <v>0.26000000000000001</v>
      </c>
      <c r="Y278" s="222">
        <f>X278*K278</f>
        <v>80.276040000000009</v>
      </c>
      <c r="Z278" s="222">
        <v>0</v>
      </c>
      <c r="AA278" s="223">
        <f>Z278*K278</f>
        <v>0</v>
      </c>
      <c r="AR278" s="20" t="s">
        <v>230</v>
      </c>
      <c r="AT278" s="20" t="s">
        <v>227</v>
      </c>
      <c r="AU278" s="20" t="s">
        <v>146</v>
      </c>
      <c r="AY278" s="20" t="s">
        <v>167</v>
      </c>
      <c r="BE278" s="136">
        <f>IF(U278="základná",N278,0)</f>
        <v>0</v>
      </c>
      <c r="BF278" s="136">
        <f>IF(U278="znížená",N278,0)</f>
        <v>0</v>
      </c>
      <c r="BG278" s="136">
        <f>IF(U278="zákl. prenesená",N278,0)</f>
        <v>0</v>
      </c>
      <c r="BH278" s="136">
        <f>IF(U278="zníž. prenesená",N278,0)</f>
        <v>0</v>
      </c>
      <c r="BI278" s="136">
        <f>IF(U278="nulová",N278,0)</f>
        <v>0</v>
      </c>
      <c r="BJ278" s="20" t="s">
        <v>146</v>
      </c>
      <c r="BK278" s="224">
        <f>ROUND(L278*K278,3)</f>
        <v>0</v>
      </c>
      <c r="BL278" s="20" t="s">
        <v>224</v>
      </c>
      <c r="BM278" s="20" t="s">
        <v>652</v>
      </c>
    </row>
    <row r="279" s="1" customFormat="1" ht="25.5" customHeight="1">
      <c r="B279" s="44"/>
      <c r="C279" s="229" t="s">
        <v>653</v>
      </c>
      <c r="D279" s="229" t="s">
        <v>227</v>
      </c>
      <c r="E279" s="230" t="s">
        <v>654</v>
      </c>
      <c r="F279" s="231" t="s">
        <v>655</v>
      </c>
      <c r="G279" s="231"/>
      <c r="H279" s="231"/>
      <c r="I279" s="231"/>
      <c r="J279" s="232" t="s">
        <v>263</v>
      </c>
      <c r="K279" s="233">
        <v>168.096</v>
      </c>
      <c r="L279" s="234">
        <v>0</v>
      </c>
      <c r="M279" s="235"/>
      <c r="N279" s="233">
        <f>ROUND(L279*K279,3)</f>
        <v>0</v>
      </c>
      <c r="O279" s="218"/>
      <c r="P279" s="218"/>
      <c r="Q279" s="218"/>
      <c r="R279" s="46"/>
      <c r="T279" s="221" t="s">
        <v>20</v>
      </c>
      <c r="U279" s="54" t="s">
        <v>43</v>
      </c>
      <c r="V279" s="45"/>
      <c r="W279" s="222">
        <f>V279*K279</f>
        <v>0</v>
      </c>
      <c r="X279" s="222">
        <v>0.025000000000000001</v>
      </c>
      <c r="Y279" s="222">
        <f>X279*K279</f>
        <v>4.2023999999999999</v>
      </c>
      <c r="Z279" s="222">
        <v>0</v>
      </c>
      <c r="AA279" s="223">
        <f>Z279*K279</f>
        <v>0</v>
      </c>
      <c r="AR279" s="20" t="s">
        <v>230</v>
      </c>
      <c r="AT279" s="20" t="s">
        <v>227</v>
      </c>
      <c r="AU279" s="20" t="s">
        <v>146</v>
      </c>
      <c r="AY279" s="20" t="s">
        <v>167</v>
      </c>
      <c r="BE279" s="136">
        <f>IF(U279="základná",N279,0)</f>
        <v>0</v>
      </c>
      <c r="BF279" s="136">
        <f>IF(U279="znížená",N279,0)</f>
        <v>0</v>
      </c>
      <c r="BG279" s="136">
        <f>IF(U279="zákl. prenesená",N279,0)</f>
        <v>0</v>
      </c>
      <c r="BH279" s="136">
        <f>IF(U279="zníž. prenesená",N279,0)</f>
        <v>0</v>
      </c>
      <c r="BI279" s="136">
        <f>IF(U279="nulová",N279,0)</f>
        <v>0</v>
      </c>
      <c r="BJ279" s="20" t="s">
        <v>146</v>
      </c>
      <c r="BK279" s="224">
        <f>ROUND(L279*K279,3)</f>
        <v>0</v>
      </c>
      <c r="BL279" s="20" t="s">
        <v>224</v>
      </c>
      <c r="BM279" s="20" t="s">
        <v>656</v>
      </c>
    </row>
    <row r="280" s="1" customFormat="1" ht="25.5" customHeight="1">
      <c r="B280" s="44"/>
      <c r="C280" s="229" t="s">
        <v>657</v>
      </c>
      <c r="D280" s="229" t="s">
        <v>227</v>
      </c>
      <c r="E280" s="230" t="s">
        <v>658</v>
      </c>
      <c r="F280" s="231" t="s">
        <v>659</v>
      </c>
      <c r="G280" s="231"/>
      <c r="H280" s="231"/>
      <c r="I280" s="231"/>
      <c r="J280" s="232" t="s">
        <v>263</v>
      </c>
      <c r="K280" s="233">
        <v>86.700000000000003</v>
      </c>
      <c r="L280" s="234">
        <v>0</v>
      </c>
      <c r="M280" s="235"/>
      <c r="N280" s="233">
        <f>ROUND(L280*K280,3)</f>
        <v>0</v>
      </c>
      <c r="O280" s="218"/>
      <c r="P280" s="218"/>
      <c r="Q280" s="218"/>
      <c r="R280" s="46"/>
      <c r="T280" s="221" t="s">
        <v>20</v>
      </c>
      <c r="U280" s="54" t="s">
        <v>43</v>
      </c>
      <c r="V280" s="45"/>
      <c r="W280" s="222">
        <f>V280*K280</f>
        <v>0</v>
      </c>
      <c r="X280" s="222">
        <v>0.0050000000000000001</v>
      </c>
      <c r="Y280" s="222">
        <f>X280*K280</f>
        <v>0.4335</v>
      </c>
      <c r="Z280" s="222">
        <v>0</v>
      </c>
      <c r="AA280" s="223">
        <f>Z280*K280</f>
        <v>0</v>
      </c>
      <c r="AR280" s="20" t="s">
        <v>230</v>
      </c>
      <c r="AT280" s="20" t="s">
        <v>227</v>
      </c>
      <c r="AU280" s="20" t="s">
        <v>146</v>
      </c>
      <c r="AY280" s="20" t="s">
        <v>167</v>
      </c>
      <c r="BE280" s="136">
        <f>IF(U280="základná",N280,0)</f>
        <v>0</v>
      </c>
      <c r="BF280" s="136">
        <f>IF(U280="znížená",N280,0)</f>
        <v>0</v>
      </c>
      <c r="BG280" s="136">
        <f>IF(U280="zákl. prenesená",N280,0)</f>
        <v>0</v>
      </c>
      <c r="BH280" s="136">
        <f>IF(U280="zníž. prenesená",N280,0)</f>
        <v>0</v>
      </c>
      <c r="BI280" s="136">
        <f>IF(U280="nulová",N280,0)</f>
        <v>0</v>
      </c>
      <c r="BJ280" s="20" t="s">
        <v>146</v>
      </c>
      <c r="BK280" s="224">
        <f>ROUND(L280*K280,3)</f>
        <v>0</v>
      </c>
      <c r="BL280" s="20" t="s">
        <v>224</v>
      </c>
      <c r="BM280" s="20" t="s">
        <v>660</v>
      </c>
    </row>
    <row r="281" s="1" customFormat="1" ht="25.5" customHeight="1">
      <c r="B281" s="44"/>
      <c r="C281" s="214" t="s">
        <v>661</v>
      </c>
      <c r="D281" s="214" t="s">
        <v>168</v>
      </c>
      <c r="E281" s="215" t="s">
        <v>662</v>
      </c>
      <c r="F281" s="216" t="s">
        <v>663</v>
      </c>
      <c r="G281" s="216"/>
      <c r="H281" s="216"/>
      <c r="I281" s="216"/>
      <c r="J281" s="217" t="s">
        <v>336</v>
      </c>
      <c r="K281" s="219">
        <v>0</v>
      </c>
      <c r="L281" s="219">
        <v>0</v>
      </c>
      <c r="M281" s="220"/>
      <c r="N281" s="218">
        <f>ROUND(L281*K281,3)</f>
        <v>0</v>
      </c>
      <c r="O281" s="218"/>
      <c r="P281" s="218"/>
      <c r="Q281" s="218"/>
      <c r="R281" s="46"/>
      <c r="T281" s="221" t="s">
        <v>20</v>
      </c>
      <c r="U281" s="54" t="s">
        <v>43</v>
      </c>
      <c r="V281" s="45"/>
      <c r="W281" s="222">
        <f>V281*K281</f>
        <v>0</v>
      </c>
      <c r="X281" s="222">
        <v>0</v>
      </c>
      <c r="Y281" s="222">
        <f>X281*K281</f>
        <v>0</v>
      </c>
      <c r="Z281" s="222">
        <v>0</v>
      </c>
      <c r="AA281" s="223">
        <f>Z281*K281</f>
        <v>0</v>
      </c>
      <c r="AR281" s="20" t="s">
        <v>224</v>
      </c>
      <c r="AT281" s="20" t="s">
        <v>168</v>
      </c>
      <c r="AU281" s="20" t="s">
        <v>146</v>
      </c>
      <c r="AY281" s="20" t="s">
        <v>167</v>
      </c>
      <c r="BE281" s="136">
        <f>IF(U281="základná",N281,0)</f>
        <v>0</v>
      </c>
      <c r="BF281" s="136">
        <f>IF(U281="znížená",N281,0)</f>
        <v>0</v>
      </c>
      <c r="BG281" s="136">
        <f>IF(U281="zákl. prenesená",N281,0)</f>
        <v>0</v>
      </c>
      <c r="BH281" s="136">
        <f>IF(U281="zníž. prenesená",N281,0)</f>
        <v>0</v>
      </c>
      <c r="BI281" s="136">
        <f>IF(U281="nulová",N281,0)</f>
        <v>0</v>
      </c>
      <c r="BJ281" s="20" t="s">
        <v>146</v>
      </c>
      <c r="BK281" s="224">
        <f>ROUND(L281*K281,3)</f>
        <v>0</v>
      </c>
      <c r="BL281" s="20" t="s">
        <v>224</v>
      </c>
      <c r="BM281" s="20" t="s">
        <v>664</v>
      </c>
    </row>
    <row r="282" s="9" customFormat="1" ht="29.88" customHeight="1">
      <c r="B282" s="200"/>
      <c r="C282" s="201"/>
      <c r="D282" s="211" t="s">
        <v>136</v>
      </c>
      <c r="E282" s="211"/>
      <c r="F282" s="211"/>
      <c r="G282" s="211"/>
      <c r="H282" s="211"/>
      <c r="I282" s="211"/>
      <c r="J282" s="211"/>
      <c r="K282" s="211"/>
      <c r="L282" s="211"/>
      <c r="M282" s="211"/>
      <c r="N282" s="225">
        <f>BK282</f>
        <v>0</v>
      </c>
      <c r="O282" s="226"/>
      <c r="P282" s="226"/>
      <c r="Q282" s="226"/>
      <c r="R282" s="204"/>
      <c r="T282" s="205"/>
      <c r="U282" s="201"/>
      <c r="V282" s="201"/>
      <c r="W282" s="206">
        <f>SUM(W283:W286)</f>
        <v>0</v>
      </c>
      <c r="X282" s="201"/>
      <c r="Y282" s="206">
        <f>SUM(Y283:Y286)</f>
        <v>1.4287104000000002</v>
      </c>
      <c r="Z282" s="201"/>
      <c r="AA282" s="207">
        <f>SUM(AA283:AA286)</f>
        <v>1.8959999999999999</v>
      </c>
      <c r="AR282" s="208" t="s">
        <v>146</v>
      </c>
      <c r="AT282" s="209" t="s">
        <v>75</v>
      </c>
      <c r="AU282" s="209" t="s">
        <v>84</v>
      </c>
      <c r="AY282" s="208" t="s">
        <v>167</v>
      </c>
      <c r="BK282" s="210">
        <f>SUM(BK283:BK286)</f>
        <v>0</v>
      </c>
    </row>
    <row r="283" s="1" customFormat="1" ht="25.5" customHeight="1">
      <c r="B283" s="44"/>
      <c r="C283" s="214" t="s">
        <v>665</v>
      </c>
      <c r="D283" s="214" t="s">
        <v>168</v>
      </c>
      <c r="E283" s="215" t="s">
        <v>666</v>
      </c>
      <c r="F283" s="216" t="s">
        <v>667</v>
      </c>
      <c r="G283" s="216"/>
      <c r="H283" s="216"/>
      <c r="I283" s="216"/>
      <c r="J283" s="217" t="s">
        <v>171</v>
      </c>
      <c r="K283" s="218">
        <v>126.40000000000001</v>
      </c>
      <c r="L283" s="219">
        <v>0</v>
      </c>
      <c r="M283" s="220"/>
      <c r="N283" s="218">
        <f>ROUND(L283*K283,3)</f>
        <v>0</v>
      </c>
      <c r="O283" s="218"/>
      <c r="P283" s="218"/>
      <c r="Q283" s="218"/>
      <c r="R283" s="46"/>
      <c r="T283" s="221" t="s">
        <v>20</v>
      </c>
      <c r="U283" s="54" t="s">
        <v>43</v>
      </c>
      <c r="V283" s="45"/>
      <c r="W283" s="222">
        <f>V283*K283</f>
        <v>0</v>
      </c>
      <c r="X283" s="222">
        <v>0</v>
      </c>
      <c r="Y283" s="222">
        <f>X283*K283</f>
        <v>0</v>
      </c>
      <c r="Z283" s="222">
        <v>0.014999999999999999</v>
      </c>
      <c r="AA283" s="223">
        <f>Z283*K283</f>
        <v>1.8959999999999999</v>
      </c>
      <c r="AR283" s="20" t="s">
        <v>224</v>
      </c>
      <c r="AT283" s="20" t="s">
        <v>168</v>
      </c>
      <c r="AU283" s="20" t="s">
        <v>146</v>
      </c>
      <c r="AY283" s="20" t="s">
        <v>167</v>
      </c>
      <c r="BE283" s="136">
        <f>IF(U283="základná",N283,0)</f>
        <v>0</v>
      </c>
      <c r="BF283" s="136">
        <f>IF(U283="znížená",N283,0)</f>
        <v>0</v>
      </c>
      <c r="BG283" s="136">
        <f>IF(U283="zákl. prenesená",N283,0)</f>
        <v>0</v>
      </c>
      <c r="BH283" s="136">
        <f>IF(U283="zníž. prenesená",N283,0)</f>
        <v>0</v>
      </c>
      <c r="BI283" s="136">
        <f>IF(U283="nulová",N283,0)</f>
        <v>0</v>
      </c>
      <c r="BJ283" s="20" t="s">
        <v>146</v>
      </c>
      <c r="BK283" s="224">
        <f>ROUND(L283*K283,3)</f>
        <v>0</v>
      </c>
      <c r="BL283" s="20" t="s">
        <v>224</v>
      </c>
      <c r="BM283" s="20" t="s">
        <v>668</v>
      </c>
    </row>
    <row r="284" s="1" customFormat="1" ht="25.5" customHeight="1">
      <c r="B284" s="44"/>
      <c r="C284" s="214" t="s">
        <v>669</v>
      </c>
      <c r="D284" s="214" t="s">
        <v>168</v>
      </c>
      <c r="E284" s="215" t="s">
        <v>670</v>
      </c>
      <c r="F284" s="216" t="s">
        <v>671</v>
      </c>
      <c r="G284" s="216"/>
      <c r="H284" s="216"/>
      <c r="I284" s="216"/>
      <c r="J284" s="217" t="s">
        <v>171</v>
      </c>
      <c r="K284" s="218">
        <v>86.400000000000006</v>
      </c>
      <c r="L284" s="219">
        <v>0</v>
      </c>
      <c r="M284" s="220"/>
      <c r="N284" s="218">
        <f>ROUND(L284*K284,3)</f>
        <v>0</v>
      </c>
      <c r="O284" s="218"/>
      <c r="P284" s="218"/>
      <c r="Q284" s="218"/>
      <c r="R284" s="46"/>
      <c r="T284" s="221" t="s">
        <v>20</v>
      </c>
      <c r="U284" s="54" t="s">
        <v>43</v>
      </c>
      <c r="V284" s="45"/>
      <c r="W284" s="222">
        <f>V284*K284</f>
        <v>0</v>
      </c>
      <c r="X284" s="222">
        <v>0.00036600000000000001</v>
      </c>
      <c r="Y284" s="222">
        <f>X284*K284</f>
        <v>0.031622400000000002</v>
      </c>
      <c r="Z284" s="222">
        <v>0</v>
      </c>
      <c r="AA284" s="223">
        <f>Z284*K284</f>
        <v>0</v>
      </c>
      <c r="AR284" s="20" t="s">
        <v>224</v>
      </c>
      <c r="AT284" s="20" t="s">
        <v>168</v>
      </c>
      <c r="AU284" s="20" t="s">
        <v>146</v>
      </c>
      <c r="AY284" s="20" t="s">
        <v>167</v>
      </c>
      <c r="BE284" s="136">
        <f>IF(U284="základná",N284,0)</f>
        <v>0</v>
      </c>
      <c r="BF284" s="136">
        <f>IF(U284="znížená",N284,0)</f>
        <v>0</v>
      </c>
      <c r="BG284" s="136">
        <f>IF(U284="zákl. prenesená",N284,0)</f>
        <v>0</v>
      </c>
      <c r="BH284" s="136">
        <f>IF(U284="zníž. prenesená",N284,0)</f>
        <v>0</v>
      </c>
      <c r="BI284" s="136">
        <f>IF(U284="nulová",N284,0)</f>
        <v>0</v>
      </c>
      <c r="BJ284" s="20" t="s">
        <v>146</v>
      </c>
      <c r="BK284" s="224">
        <f>ROUND(L284*K284,3)</f>
        <v>0</v>
      </c>
      <c r="BL284" s="20" t="s">
        <v>224</v>
      </c>
      <c r="BM284" s="20" t="s">
        <v>672</v>
      </c>
    </row>
    <row r="285" s="1" customFormat="1" ht="16.5" customHeight="1">
      <c r="B285" s="44"/>
      <c r="C285" s="229" t="s">
        <v>673</v>
      </c>
      <c r="D285" s="229" t="s">
        <v>227</v>
      </c>
      <c r="E285" s="230" t="s">
        <v>674</v>
      </c>
      <c r="F285" s="231" t="s">
        <v>675</v>
      </c>
      <c r="G285" s="231"/>
      <c r="H285" s="231"/>
      <c r="I285" s="231"/>
      <c r="J285" s="232" t="s">
        <v>171</v>
      </c>
      <c r="K285" s="233">
        <v>86.400000000000006</v>
      </c>
      <c r="L285" s="234">
        <v>0</v>
      </c>
      <c r="M285" s="235"/>
      <c r="N285" s="233">
        <f>ROUND(L285*K285,3)</f>
        <v>0</v>
      </c>
      <c r="O285" s="218"/>
      <c r="P285" s="218"/>
      <c r="Q285" s="218"/>
      <c r="R285" s="46"/>
      <c r="T285" s="221" t="s">
        <v>20</v>
      </c>
      <c r="U285" s="54" t="s">
        <v>43</v>
      </c>
      <c r="V285" s="45"/>
      <c r="W285" s="222">
        <f>V285*K285</f>
        <v>0</v>
      </c>
      <c r="X285" s="222">
        <v>0.01617</v>
      </c>
      <c r="Y285" s="222">
        <f>X285*K285</f>
        <v>1.3970880000000001</v>
      </c>
      <c r="Z285" s="222">
        <v>0</v>
      </c>
      <c r="AA285" s="223">
        <f>Z285*K285</f>
        <v>0</v>
      </c>
      <c r="AR285" s="20" t="s">
        <v>230</v>
      </c>
      <c r="AT285" s="20" t="s">
        <v>227</v>
      </c>
      <c r="AU285" s="20" t="s">
        <v>146</v>
      </c>
      <c r="AY285" s="20" t="s">
        <v>167</v>
      </c>
      <c r="BE285" s="136">
        <f>IF(U285="základná",N285,0)</f>
        <v>0</v>
      </c>
      <c r="BF285" s="136">
        <f>IF(U285="znížená",N285,0)</f>
        <v>0</v>
      </c>
      <c r="BG285" s="136">
        <f>IF(U285="zákl. prenesená",N285,0)</f>
        <v>0</v>
      </c>
      <c r="BH285" s="136">
        <f>IF(U285="zníž. prenesená",N285,0)</f>
        <v>0</v>
      </c>
      <c r="BI285" s="136">
        <f>IF(U285="nulová",N285,0)</f>
        <v>0</v>
      </c>
      <c r="BJ285" s="20" t="s">
        <v>146</v>
      </c>
      <c r="BK285" s="224">
        <f>ROUND(L285*K285,3)</f>
        <v>0</v>
      </c>
      <c r="BL285" s="20" t="s">
        <v>224</v>
      </c>
      <c r="BM285" s="20" t="s">
        <v>676</v>
      </c>
    </row>
    <row r="286" s="1" customFormat="1" ht="25.5" customHeight="1">
      <c r="B286" s="44"/>
      <c r="C286" s="214" t="s">
        <v>677</v>
      </c>
      <c r="D286" s="214" t="s">
        <v>168</v>
      </c>
      <c r="E286" s="215" t="s">
        <v>678</v>
      </c>
      <c r="F286" s="216" t="s">
        <v>679</v>
      </c>
      <c r="G286" s="216"/>
      <c r="H286" s="216"/>
      <c r="I286" s="216"/>
      <c r="J286" s="217" t="s">
        <v>336</v>
      </c>
      <c r="K286" s="219">
        <v>0</v>
      </c>
      <c r="L286" s="219">
        <v>0</v>
      </c>
      <c r="M286" s="220"/>
      <c r="N286" s="218">
        <f>ROUND(L286*K286,3)</f>
        <v>0</v>
      </c>
      <c r="O286" s="218"/>
      <c r="P286" s="218"/>
      <c r="Q286" s="218"/>
      <c r="R286" s="46"/>
      <c r="T286" s="221" t="s">
        <v>20</v>
      </c>
      <c r="U286" s="54" t="s">
        <v>43</v>
      </c>
      <c r="V286" s="45"/>
      <c r="W286" s="222">
        <f>V286*K286</f>
        <v>0</v>
      </c>
      <c r="X286" s="222">
        <v>0</v>
      </c>
      <c r="Y286" s="222">
        <f>X286*K286</f>
        <v>0</v>
      </c>
      <c r="Z286" s="222">
        <v>0</v>
      </c>
      <c r="AA286" s="223">
        <f>Z286*K286</f>
        <v>0</v>
      </c>
      <c r="AR286" s="20" t="s">
        <v>224</v>
      </c>
      <c r="AT286" s="20" t="s">
        <v>168</v>
      </c>
      <c r="AU286" s="20" t="s">
        <v>146</v>
      </c>
      <c r="AY286" s="20" t="s">
        <v>167</v>
      </c>
      <c r="BE286" s="136">
        <f>IF(U286="základná",N286,0)</f>
        <v>0</v>
      </c>
      <c r="BF286" s="136">
        <f>IF(U286="znížená",N286,0)</f>
        <v>0</v>
      </c>
      <c r="BG286" s="136">
        <f>IF(U286="zákl. prenesená",N286,0)</f>
        <v>0</v>
      </c>
      <c r="BH286" s="136">
        <f>IF(U286="zníž. prenesená",N286,0)</f>
        <v>0</v>
      </c>
      <c r="BI286" s="136">
        <f>IF(U286="nulová",N286,0)</f>
        <v>0</v>
      </c>
      <c r="BJ286" s="20" t="s">
        <v>146</v>
      </c>
      <c r="BK286" s="224">
        <f>ROUND(L286*K286,3)</f>
        <v>0</v>
      </c>
      <c r="BL286" s="20" t="s">
        <v>224</v>
      </c>
      <c r="BM286" s="20" t="s">
        <v>680</v>
      </c>
    </row>
    <row r="287" s="9" customFormat="1" ht="29.88" customHeight="1">
      <c r="B287" s="200"/>
      <c r="C287" s="201"/>
      <c r="D287" s="211" t="s">
        <v>137</v>
      </c>
      <c r="E287" s="211"/>
      <c r="F287" s="211"/>
      <c r="G287" s="211"/>
      <c r="H287" s="211"/>
      <c r="I287" s="211"/>
      <c r="J287" s="211"/>
      <c r="K287" s="211"/>
      <c r="L287" s="211"/>
      <c r="M287" s="211"/>
      <c r="N287" s="225">
        <f>BK287</f>
        <v>0</v>
      </c>
      <c r="O287" s="226"/>
      <c r="P287" s="226"/>
      <c r="Q287" s="226"/>
      <c r="R287" s="204"/>
      <c r="T287" s="205"/>
      <c r="U287" s="201"/>
      <c r="V287" s="201"/>
      <c r="W287" s="206">
        <f>W288</f>
        <v>0</v>
      </c>
      <c r="X287" s="201"/>
      <c r="Y287" s="206">
        <f>Y288</f>
        <v>0.25286124600000004</v>
      </c>
      <c r="Z287" s="201"/>
      <c r="AA287" s="207">
        <f>AA288</f>
        <v>0</v>
      </c>
      <c r="AR287" s="208" t="s">
        <v>146</v>
      </c>
      <c r="AT287" s="209" t="s">
        <v>75</v>
      </c>
      <c r="AU287" s="209" t="s">
        <v>84</v>
      </c>
      <c r="AY287" s="208" t="s">
        <v>167</v>
      </c>
      <c r="BK287" s="210">
        <f>BK288</f>
        <v>0</v>
      </c>
    </row>
    <row r="288" s="1" customFormat="1" ht="38.25" customHeight="1">
      <c r="B288" s="44"/>
      <c r="C288" s="214" t="s">
        <v>681</v>
      </c>
      <c r="D288" s="214" t="s">
        <v>168</v>
      </c>
      <c r="E288" s="215" t="s">
        <v>682</v>
      </c>
      <c r="F288" s="216" t="s">
        <v>683</v>
      </c>
      <c r="G288" s="216"/>
      <c r="H288" s="216"/>
      <c r="I288" s="216"/>
      <c r="J288" s="217" t="s">
        <v>171</v>
      </c>
      <c r="K288" s="218">
        <v>468.60000000000002</v>
      </c>
      <c r="L288" s="219">
        <v>0</v>
      </c>
      <c r="M288" s="220"/>
      <c r="N288" s="218">
        <f>ROUND(L288*K288,3)</f>
        <v>0</v>
      </c>
      <c r="O288" s="218"/>
      <c r="P288" s="218"/>
      <c r="Q288" s="218"/>
      <c r="R288" s="46"/>
      <c r="T288" s="221" t="s">
        <v>20</v>
      </c>
      <c r="U288" s="54" t="s">
        <v>43</v>
      </c>
      <c r="V288" s="45"/>
      <c r="W288" s="222">
        <f>V288*K288</f>
        <v>0</v>
      </c>
      <c r="X288" s="222">
        <v>0.00053961000000000005</v>
      </c>
      <c r="Y288" s="222">
        <f>X288*K288</f>
        <v>0.25286124600000004</v>
      </c>
      <c r="Z288" s="222">
        <v>0</v>
      </c>
      <c r="AA288" s="223">
        <f>Z288*K288</f>
        <v>0</v>
      </c>
      <c r="AR288" s="20" t="s">
        <v>224</v>
      </c>
      <c r="AT288" s="20" t="s">
        <v>168</v>
      </c>
      <c r="AU288" s="20" t="s">
        <v>146</v>
      </c>
      <c r="AY288" s="20" t="s">
        <v>167</v>
      </c>
      <c r="BE288" s="136">
        <f>IF(U288="základná",N288,0)</f>
        <v>0</v>
      </c>
      <c r="BF288" s="136">
        <f>IF(U288="znížená",N288,0)</f>
        <v>0</v>
      </c>
      <c r="BG288" s="136">
        <f>IF(U288="zákl. prenesená",N288,0)</f>
        <v>0</v>
      </c>
      <c r="BH288" s="136">
        <f>IF(U288="zníž. prenesená",N288,0)</f>
        <v>0</v>
      </c>
      <c r="BI288" s="136">
        <f>IF(U288="nulová",N288,0)</f>
        <v>0</v>
      </c>
      <c r="BJ288" s="20" t="s">
        <v>146</v>
      </c>
      <c r="BK288" s="224">
        <f>ROUND(L288*K288,3)</f>
        <v>0</v>
      </c>
      <c r="BL288" s="20" t="s">
        <v>224</v>
      </c>
      <c r="BM288" s="20" t="s">
        <v>684</v>
      </c>
    </row>
    <row r="289" s="9" customFormat="1" ht="29.88" customHeight="1">
      <c r="B289" s="200"/>
      <c r="C289" s="201"/>
      <c r="D289" s="211" t="s">
        <v>138</v>
      </c>
      <c r="E289" s="211"/>
      <c r="F289" s="211"/>
      <c r="G289" s="211"/>
      <c r="H289" s="211"/>
      <c r="I289" s="211"/>
      <c r="J289" s="211"/>
      <c r="K289" s="211"/>
      <c r="L289" s="211"/>
      <c r="M289" s="211"/>
      <c r="N289" s="225">
        <f>BK289</f>
        <v>0</v>
      </c>
      <c r="O289" s="226"/>
      <c r="P289" s="226"/>
      <c r="Q289" s="226"/>
      <c r="R289" s="204"/>
      <c r="T289" s="205"/>
      <c r="U289" s="201"/>
      <c r="V289" s="201"/>
      <c r="W289" s="206">
        <f>W290</f>
        <v>0</v>
      </c>
      <c r="X289" s="201"/>
      <c r="Y289" s="206">
        <f>Y290</f>
        <v>0.2234604</v>
      </c>
      <c r="Z289" s="201"/>
      <c r="AA289" s="207">
        <f>AA290</f>
        <v>0</v>
      </c>
      <c r="AR289" s="208" t="s">
        <v>146</v>
      </c>
      <c r="AT289" s="209" t="s">
        <v>75</v>
      </c>
      <c r="AU289" s="209" t="s">
        <v>84</v>
      </c>
      <c r="AY289" s="208" t="s">
        <v>167</v>
      </c>
      <c r="BK289" s="210">
        <f>BK290</f>
        <v>0</v>
      </c>
    </row>
    <row r="290" s="1" customFormat="1" ht="25.5" customHeight="1">
      <c r="B290" s="44"/>
      <c r="C290" s="214" t="s">
        <v>685</v>
      </c>
      <c r="D290" s="214" t="s">
        <v>168</v>
      </c>
      <c r="E290" s="215" t="s">
        <v>686</v>
      </c>
      <c r="F290" s="216" t="s">
        <v>687</v>
      </c>
      <c r="G290" s="216"/>
      <c r="H290" s="216"/>
      <c r="I290" s="216"/>
      <c r="J290" s="217" t="s">
        <v>171</v>
      </c>
      <c r="K290" s="218">
        <v>360.42000000000002</v>
      </c>
      <c r="L290" s="219">
        <v>0</v>
      </c>
      <c r="M290" s="220"/>
      <c r="N290" s="218">
        <f>ROUND(L290*K290,3)</f>
        <v>0</v>
      </c>
      <c r="O290" s="218"/>
      <c r="P290" s="218"/>
      <c r="Q290" s="218"/>
      <c r="R290" s="46"/>
      <c r="T290" s="221" t="s">
        <v>20</v>
      </c>
      <c r="U290" s="54" t="s">
        <v>43</v>
      </c>
      <c r="V290" s="45"/>
      <c r="W290" s="222">
        <f>V290*K290</f>
        <v>0</v>
      </c>
      <c r="X290" s="222">
        <v>0.00062</v>
      </c>
      <c r="Y290" s="222">
        <f>X290*K290</f>
        <v>0.2234604</v>
      </c>
      <c r="Z290" s="222">
        <v>0</v>
      </c>
      <c r="AA290" s="223">
        <f>Z290*K290</f>
        <v>0</v>
      </c>
      <c r="AR290" s="20" t="s">
        <v>224</v>
      </c>
      <c r="AT290" s="20" t="s">
        <v>168</v>
      </c>
      <c r="AU290" s="20" t="s">
        <v>146</v>
      </c>
      <c r="AY290" s="20" t="s">
        <v>167</v>
      </c>
      <c r="BE290" s="136">
        <f>IF(U290="základná",N290,0)</f>
        <v>0</v>
      </c>
      <c r="BF290" s="136">
        <f>IF(U290="znížená",N290,0)</f>
        <v>0</v>
      </c>
      <c r="BG290" s="136">
        <f>IF(U290="zákl. prenesená",N290,0)</f>
        <v>0</v>
      </c>
      <c r="BH290" s="136">
        <f>IF(U290="zníž. prenesená",N290,0)</f>
        <v>0</v>
      </c>
      <c r="BI290" s="136">
        <f>IF(U290="nulová",N290,0)</f>
        <v>0</v>
      </c>
      <c r="BJ290" s="20" t="s">
        <v>146</v>
      </c>
      <c r="BK290" s="224">
        <f>ROUND(L290*K290,3)</f>
        <v>0</v>
      </c>
      <c r="BL290" s="20" t="s">
        <v>224</v>
      </c>
      <c r="BM290" s="20" t="s">
        <v>688</v>
      </c>
    </row>
    <row r="291" s="9" customFormat="1" ht="37.44" customHeight="1">
      <c r="B291" s="200"/>
      <c r="C291" s="201"/>
      <c r="D291" s="202" t="s">
        <v>139</v>
      </c>
      <c r="E291" s="202"/>
      <c r="F291" s="202"/>
      <c r="G291" s="202"/>
      <c r="H291" s="202"/>
      <c r="I291" s="202"/>
      <c r="J291" s="202"/>
      <c r="K291" s="202"/>
      <c r="L291" s="202"/>
      <c r="M291" s="202"/>
      <c r="N291" s="227">
        <f>BK291</f>
        <v>0</v>
      </c>
      <c r="O291" s="228"/>
      <c r="P291" s="228"/>
      <c r="Q291" s="228"/>
      <c r="R291" s="204"/>
      <c r="T291" s="205"/>
      <c r="U291" s="201"/>
      <c r="V291" s="201"/>
      <c r="W291" s="206">
        <f>W292</f>
        <v>0</v>
      </c>
      <c r="X291" s="201"/>
      <c r="Y291" s="206">
        <f>Y292</f>
        <v>0</v>
      </c>
      <c r="Z291" s="201"/>
      <c r="AA291" s="207">
        <f>AA292</f>
        <v>0</v>
      </c>
      <c r="AR291" s="208" t="s">
        <v>177</v>
      </c>
      <c r="AT291" s="209" t="s">
        <v>75</v>
      </c>
      <c r="AU291" s="209" t="s">
        <v>76</v>
      </c>
      <c r="AY291" s="208" t="s">
        <v>167</v>
      </c>
      <c r="BK291" s="210">
        <f>BK292</f>
        <v>0</v>
      </c>
    </row>
    <row r="292" s="9" customFormat="1" ht="19.92" customHeight="1">
      <c r="B292" s="200"/>
      <c r="C292" s="201"/>
      <c r="D292" s="211" t="s">
        <v>140</v>
      </c>
      <c r="E292" s="211"/>
      <c r="F292" s="211"/>
      <c r="G292" s="211"/>
      <c r="H292" s="211"/>
      <c r="I292" s="211"/>
      <c r="J292" s="211"/>
      <c r="K292" s="211"/>
      <c r="L292" s="211"/>
      <c r="M292" s="211"/>
      <c r="N292" s="212">
        <f>BK292</f>
        <v>0</v>
      </c>
      <c r="O292" s="213"/>
      <c r="P292" s="213"/>
      <c r="Q292" s="213"/>
      <c r="R292" s="204"/>
      <c r="T292" s="205"/>
      <c r="U292" s="201"/>
      <c r="V292" s="201"/>
      <c r="W292" s="206">
        <f>SUM(W293:W305)</f>
        <v>0</v>
      </c>
      <c r="X292" s="201"/>
      <c r="Y292" s="206">
        <f>SUM(Y293:Y305)</f>
        <v>0</v>
      </c>
      <c r="Z292" s="201"/>
      <c r="AA292" s="207">
        <f>SUM(AA293:AA305)</f>
        <v>0</v>
      </c>
      <c r="AR292" s="208" t="s">
        <v>177</v>
      </c>
      <c r="AT292" s="209" t="s">
        <v>75</v>
      </c>
      <c r="AU292" s="209" t="s">
        <v>84</v>
      </c>
      <c r="AY292" s="208" t="s">
        <v>167</v>
      </c>
      <c r="BK292" s="210">
        <f>SUM(BK293:BK305)</f>
        <v>0</v>
      </c>
    </row>
    <row r="293" s="1" customFormat="1" ht="25.5" customHeight="1">
      <c r="B293" s="44"/>
      <c r="C293" s="214" t="s">
        <v>689</v>
      </c>
      <c r="D293" s="214" t="s">
        <v>168</v>
      </c>
      <c r="E293" s="215" t="s">
        <v>690</v>
      </c>
      <c r="F293" s="216" t="s">
        <v>691</v>
      </c>
      <c r="G293" s="216"/>
      <c r="H293" s="216"/>
      <c r="I293" s="216"/>
      <c r="J293" s="217" t="s">
        <v>263</v>
      </c>
      <c r="K293" s="218">
        <v>3</v>
      </c>
      <c r="L293" s="219">
        <v>0</v>
      </c>
      <c r="M293" s="220"/>
      <c r="N293" s="218">
        <f>ROUND(L293*K293,3)</f>
        <v>0</v>
      </c>
      <c r="O293" s="218"/>
      <c r="P293" s="218"/>
      <c r="Q293" s="218"/>
      <c r="R293" s="46"/>
      <c r="T293" s="221" t="s">
        <v>20</v>
      </c>
      <c r="U293" s="54" t="s">
        <v>43</v>
      </c>
      <c r="V293" s="45"/>
      <c r="W293" s="222">
        <f>V293*K293</f>
        <v>0</v>
      </c>
      <c r="X293" s="222">
        <v>0</v>
      </c>
      <c r="Y293" s="222">
        <f>X293*K293</f>
        <v>0</v>
      </c>
      <c r="Z293" s="222">
        <v>0</v>
      </c>
      <c r="AA293" s="223">
        <f>Z293*K293</f>
        <v>0</v>
      </c>
      <c r="AR293" s="20" t="s">
        <v>386</v>
      </c>
      <c r="AT293" s="20" t="s">
        <v>168</v>
      </c>
      <c r="AU293" s="20" t="s">
        <v>146</v>
      </c>
      <c r="AY293" s="20" t="s">
        <v>167</v>
      </c>
      <c r="BE293" s="136">
        <f>IF(U293="základná",N293,0)</f>
        <v>0</v>
      </c>
      <c r="BF293" s="136">
        <f>IF(U293="znížená",N293,0)</f>
        <v>0</v>
      </c>
      <c r="BG293" s="136">
        <f>IF(U293="zákl. prenesená",N293,0)</f>
        <v>0</v>
      </c>
      <c r="BH293" s="136">
        <f>IF(U293="zníž. prenesená",N293,0)</f>
        <v>0</v>
      </c>
      <c r="BI293" s="136">
        <f>IF(U293="nulová",N293,0)</f>
        <v>0</v>
      </c>
      <c r="BJ293" s="20" t="s">
        <v>146</v>
      </c>
      <c r="BK293" s="224">
        <f>ROUND(L293*K293,3)</f>
        <v>0</v>
      </c>
      <c r="BL293" s="20" t="s">
        <v>386</v>
      </c>
      <c r="BM293" s="20" t="s">
        <v>692</v>
      </c>
    </row>
    <row r="294" s="1" customFormat="1" ht="16.5" customHeight="1">
      <c r="B294" s="44"/>
      <c r="C294" s="229" t="s">
        <v>693</v>
      </c>
      <c r="D294" s="229" t="s">
        <v>227</v>
      </c>
      <c r="E294" s="230" t="s">
        <v>694</v>
      </c>
      <c r="F294" s="231" t="s">
        <v>695</v>
      </c>
      <c r="G294" s="231"/>
      <c r="H294" s="231"/>
      <c r="I294" s="231"/>
      <c r="J294" s="232" t="s">
        <v>263</v>
      </c>
      <c r="K294" s="233">
        <v>3</v>
      </c>
      <c r="L294" s="234">
        <v>0</v>
      </c>
      <c r="M294" s="235"/>
      <c r="N294" s="233">
        <f>ROUND(L294*K294,3)</f>
        <v>0</v>
      </c>
      <c r="O294" s="218"/>
      <c r="P294" s="218"/>
      <c r="Q294" s="218"/>
      <c r="R294" s="46"/>
      <c r="T294" s="221" t="s">
        <v>20</v>
      </c>
      <c r="U294" s="54" t="s">
        <v>43</v>
      </c>
      <c r="V294" s="45"/>
      <c r="W294" s="222">
        <f>V294*K294</f>
        <v>0</v>
      </c>
      <c r="X294" s="222">
        <v>0</v>
      </c>
      <c r="Y294" s="222">
        <f>X294*K294</f>
        <v>0</v>
      </c>
      <c r="Z294" s="222">
        <v>0</v>
      </c>
      <c r="AA294" s="223">
        <f>Z294*K294</f>
        <v>0</v>
      </c>
      <c r="AR294" s="20" t="s">
        <v>681</v>
      </c>
      <c r="AT294" s="20" t="s">
        <v>227</v>
      </c>
      <c r="AU294" s="20" t="s">
        <v>146</v>
      </c>
      <c r="AY294" s="20" t="s">
        <v>167</v>
      </c>
      <c r="BE294" s="136">
        <f>IF(U294="základná",N294,0)</f>
        <v>0</v>
      </c>
      <c r="BF294" s="136">
        <f>IF(U294="znížená",N294,0)</f>
        <v>0</v>
      </c>
      <c r="BG294" s="136">
        <f>IF(U294="zákl. prenesená",N294,0)</f>
        <v>0</v>
      </c>
      <c r="BH294" s="136">
        <f>IF(U294="zníž. prenesená",N294,0)</f>
        <v>0</v>
      </c>
      <c r="BI294" s="136">
        <f>IF(U294="nulová",N294,0)</f>
        <v>0</v>
      </c>
      <c r="BJ294" s="20" t="s">
        <v>146</v>
      </c>
      <c r="BK294" s="224">
        <f>ROUND(L294*K294,3)</f>
        <v>0</v>
      </c>
      <c r="BL294" s="20" t="s">
        <v>681</v>
      </c>
      <c r="BM294" s="20" t="s">
        <v>696</v>
      </c>
    </row>
    <row r="295" s="1" customFormat="1" ht="25.5" customHeight="1">
      <c r="B295" s="44"/>
      <c r="C295" s="214" t="s">
        <v>697</v>
      </c>
      <c r="D295" s="214" t="s">
        <v>168</v>
      </c>
      <c r="E295" s="215" t="s">
        <v>698</v>
      </c>
      <c r="F295" s="216" t="s">
        <v>699</v>
      </c>
      <c r="G295" s="216"/>
      <c r="H295" s="216"/>
      <c r="I295" s="216"/>
      <c r="J295" s="217" t="s">
        <v>263</v>
      </c>
      <c r="K295" s="218">
        <v>8</v>
      </c>
      <c r="L295" s="219">
        <v>0</v>
      </c>
      <c r="M295" s="220"/>
      <c r="N295" s="218">
        <f>ROUND(L295*K295,3)</f>
        <v>0</v>
      </c>
      <c r="O295" s="218"/>
      <c r="P295" s="218"/>
      <c r="Q295" s="218"/>
      <c r="R295" s="46"/>
      <c r="T295" s="221" t="s">
        <v>20</v>
      </c>
      <c r="U295" s="54" t="s">
        <v>43</v>
      </c>
      <c r="V295" s="45"/>
      <c r="W295" s="222">
        <f>V295*K295</f>
        <v>0</v>
      </c>
      <c r="X295" s="222">
        <v>0</v>
      </c>
      <c r="Y295" s="222">
        <f>X295*K295</f>
        <v>0</v>
      </c>
      <c r="Z295" s="222">
        <v>0</v>
      </c>
      <c r="AA295" s="223">
        <f>Z295*K295</f>
        <v>0</v>
      </c>
      <c r="AR295" s="20" t="s">
        <v>386</v>
      </c>
      <c r="AT295" s="20" t="s">
        <v>168</v>
      </c>
      <c r="AU295" s="20" t="s">
        <v>146</v>
      </c>
      <c r="AY295" s="20" t="s">
        <v>167</v>
      </c>
      <c r="BE295" s="136">
        <f>IF(U295="základná",N295,0)</f>
        <v>0</v>
      </c>
      <c r="BF295" s="136">
        <f>IF(U295="znížená",N295,0)</f>
        <v>0</v>
      </c>
      <c r="BG295" s="136">
        <f>IF(U295="zákl. prenesená",N295,0)</f>
        <v>0</v>
      </c>
      <c r="BH295" s="136">
        <f>IF(U295="zníž. prenesená",N295,0)</f>
        <v>0</v>
      </c>
      <c r="BI295" s="136">
        <f>IF(U295="nulová",N295,0)</f>
        <v>0</v>
      </c>
      <c r="BJ295" s="20" t="s">
        <v>146</v>
      </c>
      <c r="BK295" s="224">
        <f>ROUND(L295*K295,3)</f>
        <v>0</v>
      </c>
      <c r="BL295" s="20" t="s">
        <v>386</v>
      </c>
      <c r="BM295" s="20" t="s">
        <v>700</v>
      </c>
    </row>
    <row r="296" s="1" customFormat="1" ht="16.5" customHeight="1">
      <c r="B296" s="44"/>
      <c r="C296" s="229" t="s">
        <v>701</v>
      </c>
      <c r="D296" s="229" t="s">
        <v>227</v>
      </c>
      <c r="E296" s="230" t="s">
        <v>702</v>
      </c>
      <c r="F296" s="231" t="s">
        <v>703</v>
      </c>
      <c r="G296" s="231"/>
      <c r="H296" s="231"/>
      <c r="I296" s="231"/>
      <c r="J296" s="232" t="s">
        <v>263</v>
      </c>
      <c r="K296" s="233">
        <v>8</v>
      </c>
      <c r="L296" s="234">
        <v>0</v>
      </c>
      <c r="M296" s="235"/>
      <c r="N296" s="233">
        <f>ROUND(L296*K296,3)</f>
        <v>0</v>
      </c>
      <c r="O296" s="218"/>
      <c r="P296" s="218"/>
      <c r="Q296" s="218"/>
      <c r="R296" s="46"/>
      <c r="T296" s="221" t="s">
        <v>20</v>
      </c>
      <c r="U296" s="54" t="s">
        <v>43</v>
      </c>
      <c r="V296" s="45"/>
      <c r="W296" s="222">
        <f>V296*K296</f>
        <v>0</v>
      </c>
      <c r="X296" s="222">
        <v>0</v>
      </c>
      <c r="Y296" s="222">
        <f>X296*K296</f>
        <v>0</v>
      </c>
      <c r="Z296" s="222">
        <v>0</v>
      </c>
      <c r="AA296" s="223">
        <f>Z296*K296</f>
        <v>0</v>
      </c>
      <c r="AR296" s="20" t="s">
        <v>681</v>
      </c>
      <c r="AT296" s="20" t="s">
        <v>227</v>
      </c>
      <c r="AU296" s="20" t="s">
        <v>146</v>
      </c>
      <c r="AY296" s="20" t="s">
        <v>167</v>
      </c>
      <c r="BE296" s="136">
        <f>IF(U296="základná",N296,0)</f>
        <v>0</v>
      </c>
      <c r="BF296" s="136">
        <f>IF(U296="znížená",N296,0)</f>
        <v>0</v>
      </c>
      <c r="BG296" s="136">
        <f>IF(U296="zákl. prenesená",N296,0)</f>
        <v>0</v>
      </c>
      <c r="BH296" s="136">
        <f>IF(U296="zníž. prenesená",N296,0)</f>
        <v>0</v>
      </c>
      <c r="BI296" s="136">
        <f>IF(U296="nulová",N296,0)</f>
        <v>0</v>
      </c>
      <c r="BJ296" s="20" t="s">
        <v>146</v>
      </c>
      <c r="BK296" s="224">
        <f>ROUND(L296*K296,3)</f>
        <v>0</v>
      </c>
      <c r="BL296" s="20" t="s">
        <v>681</v>
      </c>
      <c r="BM296" s="20" t="s">
        <v>704</v>
      </c>
    </row>
    <row r="297" s="1" customFormat="1" ht="25.5" customHeight="1">
      <c r="B297" s="44"/>
      <c r="C297" s="214" t="s">
        <v>705</v>
      </c>
      <c r="D297" s="214" t="s">
        <v>168</v>
      </c>
      <c r="E297" s="215" t="s">
        <v>706</v>
      </c>
      <c r="F297" s="216" t="s">
        <v>707</v>
      </c>
      <c r="G297" s="216"/>
      <c r="H297" s="216"/>
      <c r="I297" s="216"/>
      <c r="J297" s="217" t="s">
        <v>263</v>
      </c>
      <c r="K297" s="218">
        <v>17</v>
      </c>
      <c r="L297" s="219">
        <v>0</v>
      </c>
      <c r="M297" s="220"/>
      <c r="N297" s="218">
        <f>ROUND(L297*K297,3)</f>
        <v>0</v>
      </c>
      <c r="O297" s="218"/>
      <c r="P297" s="218"/>
      <c r="Q297" s="218"/>
      <c r="R297" s="46"/>
      <c r="T297" s="221" t="s">
        <v>20</v>
      </c>
      <c r="U297" s="54" t="s">
        <v>43</v>
      </c>
      <c r="V297" s="45"/>
      <c r="W297" s="222">
        <f>V297*K297</f>
        <v>0</v>
      </c>
      <c r="X297" s="222">
        <v>0</v>
      </c>
      <c r="Y297" s="222">
        <f>X297*K297</f>
        <v>0</v>
      </c>
      <c r="Z297" s="222">
        <v>0</v>
      </c>
      <c r="AA297" s="223">
        <f>Z297*K297</f>
        <v>0</v>
      </c>
      <c r="AR297" s="20" t="s">
        <v>386</v>
      </c>
      <c r="AT297" s="20" t="s">
        <v>168</v>
      </c>
      <c r="AU297" s="20" t="s">
        <v>146</v>
      </c>
      <c r="AY297" s="20" t="s">
        <v>167</v>
      </c>
      <c r="BE297" s="136">
        <f>IF(U297="základná",N297,0)</f>
        <v>0</v>
      </c>
      <c r="BF297" s="136">
        <f>IF(U297="znížená",N297,0)</f>
        <v>0</v>
      </c>
      <c r="BG297" s="136">
        <f>IF(U297="zákl. prenesená",N297,0)</f>
        <v>0</v>
      </c>
      <c r="BH297" s="136">
        <f>IF(U297="zníž. prenesená",N297,0)</f>
        <v>0</v>
      </c>
      <c r="BI297" s="136">
        <f>IF(U297="nulová",N297,0)</f>
        <v>0</v>
      </c>
      <c r="BJ297" s="20" t="s">
        <v>146</v>
      </c>
      <c r="BK297" s="224">
        <f>ROUND(L297*K297,3)</f>
        <v>0</v>
      </c>
      <c r="BL297" s="20" t="s">
        <v>386</v>
      </c>
      <c r="BM297" s="20" t="s">
        <v>708</v>
      </c>
    </row>
    <row r="298" s="1" customFormat="1" ht="16.5" customHeight="1">
      <c r="B298" s="44"/>
      <c r="C298" s="229" t="s">
        <v>709</v>
      </c>
      <c r="D298" s="229" t="s">
        <v>227</v>
      </c>
      <c r="E298" s="230" t="s">
        <v>710</v>
      </c>
      <c r="F298" s="231" t="s">
        <v>711</v>
      </c>
      <c r="G298" s="231"/>
      <c r="H298" s="231"/>
      <c r="I298" s="231"/>
      <c r="J298" s="232" t="s">
        <v>263</v>
      </c>
      <c r="K298" s="233">
        <v>34</v>
      </c>
      <c r="L298" s="234">
        <v>0</v>
      </c>
      <c r="M298" s="235"/>
      <c r="N298" s="233">
        <f>ROUND(L298*K298,3)</f>
        <v>0</v>
      </c>
      <c r="O298" s="218"/>
      <c r="P298" s="218"/>
      <c r="Q298" s="218"/>
      <c r="R298" s="46"/>
      <c r="T298" s="221" t="s">
        <v>20</v>
      </c>
      <c r="U298" s="54" t="s">
        <v>43</v>
      </c>
      <c r="V298" s="45"/>
      <c r="W298" s="222">
        <f>V298*K298</f>
        <v>0</v>
      </c>
      <c r="X298" s="222">
        <v>0</v>
      </c>
      <c r="Y298" s="222">
        <f>X298*K298</f>
        <v>0</v>
      </c>
      <c r="Z298" s="222">
        <v>0</v>
      </c>
      <c r="AA298" s="223">
        <f>Z298*K298</f>
        <v>0</v>
      </c>
      <c r="AR298" s="20" t="s">
        <v>681</v>
      </c>
      <c r="AT298" s="20" t="s">
        <v>227</v>
      </c>
      <c r="AU298" s="20" t="s">
        <v>146</v>
      </c>
      <c r="AY298" s="20" t="s">
        <v>167</v>
      </c>
      <c r="BE298" s="136">
        <f>IF(U298="základná",N298,0)</f>
        <v>0</v>
      </c>
      <c r="BF298" s="136">
        <f>IF(U298="znížená",N298,0)</f>
        <v>0</v>
      </c>
      <c r="BG298" s="136">
        <f>IF(U298="zákl. prenesená",N298,0)</f>
        <v>0</v>
      </c>
      <c r="BH298" s="136">
        <f>IF(U298="zníž. prenesená",N298,0)</f>
        <v>0</v>
      </c>
      <c r="BI298" s="136">
        <f>IF(U298="nulová",N298,0)</f>
        <v>0</v>
      </c>
      <c r="BJ298" s="20" t="s">
        <v>146</v>
      </c>
      <c r="BK298" s="224">
        <f>ROUND(L298*K298,3)</f>
        <v>0</v>
      </c>
      <c r="BL298" s="20" t="s">
        <v>681</v>
      </c>
      <c r="BM298" s="20" t="s">
        <v>712</v>
      </c>
    </row>
    <row r="299" s="1" customFormat="1" ht="16.5" customHeight="1">
      <c r="B299" s="44"/>
      <c r="C299" s="229" t="s">
        <v>713</v>
      </c>
      <c r="D299" s="229" t="s">
        <v>227</v>
      </c>
      <c r="E299" s="230" t="s">
        <v>714</v>
      </c>
      <c r="F299" s="231" t="s">
        <v>715</v>
      </c>
      <c r="G299" s="231"/>
      <c r="H299" s="231"/>
      <c r="I299" s="231"/>
      <c r="J299" s="232" t="s">
        <v>263</v>
      </c>
      <c r="K299" s="233">
        <v>17</v>
      </c>
      <c r="L299" s="234">
        <v>0</v>
      </c>
      <c r="M299" s="235"/>
      <c r="N299" s="233">
        <f>ROUND(L299*K299,3)</f>
        <v>0</v>
      </c>
      <c r="O299" s="218"/>
      <c r="P299" s="218"/>
      <c r="Q299" s="218"/>
      <c r="R299" s="46"/>
      <c r="T299" s="221" t="s">
        <v>20</v>
      </c>
      <c r="U299" s="54" t="s">
        <v>43</v>
      </c>
      <c r="V299" s="45"/>
      <c r="W299" s="222">
        <f>V299*K299</f>
        <v>0</v>
      </c>
      <c r="X299" s="222">
        <v>0</v>
      </c>
      <c r="Y299" s="222">
        <f>X299*K299</f>
        <v>0</v>
      </c>
      <c r="Z299" s="222">
        <v>0</v>
      </c>
      <c r="AA299" s="223">
        <f>Z299*K299</f>
        <v>0</v>
      </c>
      <c r="AR299" s="20" t="s">
        <v>681</v>
      </c>
      <c r="AT299" s="20" t="s">
        <v>227</v>
      </c>
      <c r="AU299" s="20" t="s">
        <v>146</v>
      </c>
      <c r="AY299" s="20" t="s">
        <v>167</v>
      </c>
      <c r="BE299" s="136">
        <f>IF(U299="základná",N299,0)</f>
        <v>0</v>
      </c>
      <c r="BF299" s="136">
        <f>IF(U299="znížená",N299,0)</f>
        <v>0</v>
      </c>
      <c r="BG299" s="136">
        <f>IF(U299="zákl. prenesená",N299,0)</f>
        <v>0</v>
      </c>
      <c r="BH299" s="136">
        <f>IF(U299="zníž. prenesená",N299,0)</f>
        <v>0</v>
      </c>
      <c r="BI299" s="136">
        <f>IF(U299="nulová",N299,0)</f>
        <v>0</v>
      </c>
      <c r="BJ299" s="20" t="s">
        <v>146</v>
      </c>
      <c r="BK299" s="224">
        <f>ROUND(L299*K299,3)</f>
        <v>0</v>
      </c>
      <c r="BL299" s="20" t="s">
        <v>681</v>
      </c>
      <c r="BM299" s="20" t="s">
        <v>716</v>
      </c>
    </row>
    <row r="300" s="1" customFormat="1" ht="16.5" customHeight="1">
      <c r="B300" s="44"/>
      <c r="C300" s="229" t="s">
        <v>717</v>
      </c>
      <c r="D300" s="229" t="s">
        <v>227</v>
      </c>
      <c r="E300" s="230" t="s">
        <v>718</v>
      </c>
      <c r="F300" s="231" t="s">
        <v>719</v>
      </c>
      <c r="G300" s="231"/>
      <c r="H300" s="231"/>
      <c r="I300" s="231"/>
      <c r="J300" s="232" t="s">
        <v>263</v>
      </c>
      <c r="K300" s="233">
        <v>34</v>
      </c>
      <c r="L300" s="234">
        <v>0</v>
      </c>
      <c r="M300" s="235"/>
      <c r="N300" s="233">
        <f>ROUND(L300*K300,3)</f>
        <v>0</v>
      </c>
      <c r="O300" s="218"/>
      <c r="P300" s="218"/>
      <c r="Q300" s="218"/>
      <c r="R300" s="46"/>
      <c r="T300" s="221" t="s">
        <v>20</v>
      </c>
      <c r="U300" s="54" t="s">
        <v>43</v>
      </c>
      <c r="V300" s="45"/>
      <c r="W300" s="222">
        <f>V300*K300</f>
        <v>0</v>
      </c>
      <c r="X300" s="222">
        <v>0</v>
      </c>
      <c r="Y300" s="222">
        <f>X300*K300</f>
        <v>0</v>
      </c>
      <c r="Z300" s="222">
        <v>0</v>
      </c>
      <c r="AA300" s="223">
        <f>Z300*K300</f>
        <v>0</v>
      </c>
      <c r="AR300" s="20" t="s">
        <v>681</v>
      </c>
      <c r="AT300" s="20" t="s">
        <v>227</v>
      </c>
      <c r="AU300" s="20" t="s">
        <v>146</v>
      </c>
      <c r="AY300" s="20" t="s">
        <v>167</v>
      </c>
      <c r="BE300" s="136">
        <f>IF(U300="základná",N300,0)</f>
        <v>0</v>
      </c>
      <c r="BF300" s="136">
        <f>IF(U300="znížená",N300,0)</f>
        <v>0</v>
      </c>
      <c r="BG300" s="136">
        <f>IF(U300="zákl. prenesená",N300,0)</f>
        <v>0</v>
      </c>
      <c r="BH300" s="136">
        <f>IF(U300="zníž. prenesená",N300,0)</f>
        <v>0</v>
      </c>
      <c r="BI300" s="136">
        <f>IF(U300="nulová",N300,0)</f>
        <v>0</v>
      </c>
      <c r="BJ300" s="20" t="s">
        <v>146</v>
      </c>
      <c r="BK300" s="224">
        <f>ROUND(L300*K300,3)</f>
        <v>0</v>
      </c>
      <c r="BL300" s="20" t="s">
        <v>681</v>
      </c>
      <c r="BM300" s="20" t="s">
        <v>720</v>
      </c>
    </row>
    <row r="301" s="1" customFormat="1" ht="25.5" customHeight="1">
      <c r="B301" s="44"/>
      <c r="C301" s="214" t="s">
        <v>721</v>
      </c>
      <c r="D301" s="214" t="s">
        <v>168</v>
      </c>
      <c r="E301" s="215" t="s">
        <v>722</v>
      </c>
      <c r="F301" s="216" t="s">
        <v>723</v>
      </c>
      <c r="G301" s="216"/>
      <c r="H301" s="216"/>
      <c r="I301" s="216"/>
      <c r="J301" s="217" t="s">
        <v>246</v>
      </c>
      <c r="K301" s="218">
        <v>450</v>
      </c>
      <c r="L301" s="219">
        <v>0</v>
      </c>
      <c r="M301" s="220"/>
      <c r="N301" s="218">
        <f>ROUND(L301*K301,3)</f>
        <v>0</v>
      </c>
      <c r="O301" s="218"/>
      <c r="P301" s="218"/>
      <c r="Q301" s="218"/>
      <c r="R301" s="46"/>
      <c r="T301" s="221" t="s">
        <v>20</v>
      </c>
      <c r="U301" s="54" t="s">
        <v>43</v>
      </c>
      <c r="V301" s="45"/>
      <c r="W301" s="222">
        <f>V301*K301</f>
        <v>0</v>
      </c>
      <c r="X301" s="222">
        <v>0</v>
      </c>
      <c r="Y301" s="222">
        <f>X301*K301</f>
        <v>0</v>
      </c>
      <c r="Z301" s="222">
        <v>0</v>
      </c>
      <c r="AA301" s="223">
        <f>Z301*K301</f>
        <v>0</v>
      </c>
      <c r="AR301" s="20" t="s">
        <v>386</v>
      </c>
      <c r="AT301" s="20" t="s">
        <v>168</v>
      </c>
      <c r="AU301" s="20" t="s">
        <v>146</v>
      </c>
      <c r="AY301" s="20" t="s">
        <v>167</v>
      </c>
      <c r="BE301" s="136">
        <f>IF(U301="základná",N301,0)</f>
        <v>0</v>
      </c>
      <c r="BF301" s="136">
        <f>IF(U301="znížená",N301,0)</f>
        <v>0</v>
      </c>
      <c r="BG301" s="136">
        <f>IF(U301="zákl. prenesená",N301,0)</f>
        <v>0</v>
      </c>
      <c r="BH301" s="136">
        <f>IF(U301="zníž. prenesená",N301,0)</f>
        <v>0</v>
      </c>
      <c r="BI301" s="136">
        <f>IF(U301="nulová",N301,0)</f>
        <v>0</v>
      </c>
      <c r="BJ301" s="20" t="s">
        <v>146</v>
      </c>
      <c r="BK301" s="224">
        <f>ROUND(L301*K301,3)</f>
        <v>0</v>
      </c>
      <c r="BL301" s="20" t="s">
        <v>386</v>
      </c>
      <c r="BM301" s="20" t="s">
        <v>724</v>
      </c>
    </row>
    <row r="302" s="1" customFormat="1" ht="16.5" customHeight="1">
      <c r="B302" s="44"/>
      <c r="C302" s="229" t="s">
        <v>725</v>
      </c>
      <c r="D302" s="229" t="s">
        <v>227</v>
      </c>
      <c r="E302" s="230" t="s">
        <v>726</v>
      </c>
      <c r="F302" s="231" t="s">
        <v>727</v>
      </c>
      <c r="G302" s="231"/>
      <c r="H302" s="231"/>
      <c r="I302" s="231"/>
      <c r="J302" s="232" t="s">
        <v>246</v>
      </c>
      <c r="K302" s="233">
        <v>450</v>
      </c>
      <c r="L302" s="234">
        <v>0</v>
      </c>
      <c r="M302" s="235"/>
      <c r="N302" s="233">
        <f>ROUND(L302*K302,3)</f>
        <v>0</v>
      </c>
      <c r="O302" s="218"/>
      <c r="P302" s="218"/>
      <c r="Q302" s="218"/>
      <c r="R302" s="46"/>
      <c r="T302" s="221" t="s">
        <v>20</v>
      </c>
      <c r="U302" s="54" t="s">
        <v>43</v>
      </c>
      <c r="V302" s="45"/>
      <c r="W302" s="222">
        <f>V302*K302</f>
        <v>0</v>
      </c>
      <c r="X302" s="222">
        <v>0</v>
      </c>
      <c r="Y302" s="222">
        <f>X302*K302</f>
        <v>0</v>
      </c>
      <c r="Z302" s="222">
        <v>0</v>
      </c>
      <c r="AA302" s="223">
        <f>Z302*K302</f>
        <v>0</v>
      </c>
      <c r="AR302" s="20" t="s">
        <v>681</v>
      </c>
      <c r="AT302" s="20" t="s">
        <v>227</v>
      </c>
      <c r="AU302" s="20" t="s">
        <v>146</v>
      </c>
      <c r="AY302" s="20" t="s">
        <v>167</v>
      </c>
      <c r="BE302" s="136">
        <f>IF(U302="základná",N302,0)</f>
        <v>0</v>
      </c>
      <c r="BF302" s="136">
        <f>IF(U302="znížená",N302,0)</f>
        <v>0</v>
      </c>
      <c r="BG302" s="136">
        <f>IF(U302="zákl. prenesená",N302,0)</f>
        <v>0</v>
      </c>
      <c r="BH302" s="136">
        <f>IF(U302="zníž. prenesená",N302,0)</f>
        <v>0</v>
      </c>
      <c r="BI302" s="136">
        <f>IF(U302="nulová",N302,0)</f>
        <v>0</v>
      </c>
      <c r="BJ302" s="20" t="s">
        <v>146</v>
      </c>
      <c r="BK302" s="224">
        <f>ROUND(L302*K302,3)</f>
        <v>0</v>
      </c>
      <c r="BL302" s="20" t="s">
        <v>681</v>
      </c>
      <c r="BM302" s="20" t="s">
        <v>728</v>
      </c>
    </row>
    <row r="303" s="1" customFormat="1" ht="16.5" customHeight="1">
      <c r="B303" s="44"/>
      <c r="C303" s="214" t="s">
        <v>729</v>
      </c>
      <c r="D303" s="214" t="s">
        <v>168</v>
      </c>
      <c r="E303" s="215" t="s">
        <v>730</v>
      </c>
      <c r="F303" s="216" t="s">
        <v>731</v>
      </c>
      <c r="G303" s="216"/>
      <c r="H303" s="216"/>
      <c r="I303" s="216"/>
      <c r="J303" s="217" t="s">
        <v>336</v>
      </c>
      <c r="K303" s="219">
        <v>0</v>
      </c>
      <c r="L303" s="219">
        <v>0</v>
      </c>
      <c r="M303" s="220"/>
      <c r="N303" s="218">
        <f>ROUND(L303*K303,3)</f>
        <v>0</v>
      </c>
      <c r="O303" s="218"/>
      <c r="P303" s="218"/>
      <c r="Q303" s="218"/>
      <c r="R303" s="46"/>
      <c r="T303" s="221" t="s">
        <v>20</v>
      </c>
      <c r="U303" s="54" t="s">
        <v>43</v>
      </c>
      <c r="V303" s="45"/>
      <c r="W303" s="222">
        <f>V303*K303</f>
        <v>0</v>
      </c>
      <c r="X303" s="222">
        <v>0</v>
      </c>
      <c r="Y303" s="222">
        <f>X303*K303</f>
        <v>0</v>
      </c>
      <c r="Z303" s="222">
        <v>0</v>
      </c>
      <c r="AA303" s="223">
        <f>Z303*K303</f>
        <v>0</v>
      </c>
      <c r="AR303" s="20" t="s">
        <v>386</v>
      </c>
      <c r="AT303" s="20" t="s">
        <v>168</v>
      </c>
      <c r="AU303" s="20" t="s">
        <v>146</v>
      </c>
      <c r="AY303" s="20" t="s">
        <v>167</v>
      </c>
      <c r="BE303" s="136">
        <f>IF(U303="základná",N303,0)</f>
        <v>0</v>
      </c>
      <c r="BF303" s="136">
        <f>IF(U303="znížená",N303,0)</f>
        <v>0</v>
      </c>
      <c r="BG303" s="136">
        <f>IF(U303="zákl. prenesená",N303,0)</f>
        <v>0</v>
      </c>
      <c r="BH303" s="136">
        <f>IF(U303="zníž. prenesená",N303,0)</f>
        <v>0</v>
      </c>
      <c r="BI303" s="136">
        <f>IF(U303="nulová",N303,0)</f>
        <v>0</v>
      </c>
      <c r="BJ303" s="20" t="s">
        <v>146</v>
      </c>
      <c r="BK303" s="224">
        <f>ROUND(L303*K303,3)</f>
        <v>0</v>
      </c>
      <c r="BL303" s="20" t="s">
        <v>386</v>
      </c>
      <c r="BM303" s="20" t="s">
        <v>732</v>
      </c>
    </row>
    <row r="304" s="1" customFormat="1" ht="16.5" customHeight="1">
      <c r="B304" s="44"/>
      <c r="C304" s="214" t="s">
        <v>733</v>
      </c>
      <c r="D304" s="214" t="s">
        <v>168</v>
      </c>
      <c r="E304" s="215" t="s">
        <v>734</v>
      </c>
      <c r="F304" s="216" t="s">
        <v>735</v>
      </c>
      <c r="G304" s="216"/>
      <c r="H304" s="216"/>
      <c r="I304" s="216"/>
      <c r="J304" s="217" t="s">
        <v>336</v>
      </c>
      <c r="K304" s="219">
        <v>0</v>
      </c>
      <c r="L304" s="219">
        <v>0</v>
      </c>
      <c r="M304" s="220"/>
      <c r="N304" s="218">
        <f>ROUND(L304*K304,3)</f>
        <v>0</v>
      </c>
      <c r="O304" s="218"/>
      <c r="P304" s="218"/>
      <c r="Q304" s="218"/>
      <c r="R304" s="46"/>
      <c r="T304" s="221" t="s">
        <v>20</v>
      </c>
      <c r="U304" s="54" t="s">
        <v>43</v>
      </c>
      <c r="V304" s="45"/>
      <c r="W304" s="222">
        <f>V304*K304</f>
        <v>0</v>
      </c>
      <c r="X304" s="222">
        <v>0</v>
      </c>
      <c r="Y304" s="222">
        <f>X304*K304</f>
        <v>0</v>
      </c>
      <c r="Z304" s="222">
        <v>0</v>
      </c>
      <c r="AA304" s="223">
        <f>Z304*K304</f>
        <v>0</v>
      </c>
      <c r="AR304" s="20" t="s">
        <v>681</v>
      </c>
      <c r="AT304" s="20" t="s">
        <v>168</v>
      </c>
      <c r="AU304" s="20" t="s">
        <v>146</v>
      </c>
      <c r="AY304" s="20" t="s">
        <v>167</v>
      </c>
      <c r="BE304" s="136">
        <f>IF(U304="základná",N304,0)</f>
        <v>0</v>
      </c>
      <c r="BF304" s="136">
        <f>IF(U304="znížená",N304,0)</f>
        <v>0</v>
      </c>
      <c r="BG304" s="136">
        <f>IF(U304="zákl. prenesená",N304,0)</f>
        <v>0</v>
      </c>
      <c r="BH304" s="136">
        <f>IF(U304="zníž. prenesená",N304,0)</f>
        <v>0</v>
      </c>
      <c r="BI304" s="136">
        <f>IF(U304="nulová",N304,0)</f>
        <v>0</v>
      </c>
      <c r="BJ304" s="20" t="s">
        <v>146</v>
      </c>
      <c r="BK304" s="224">
        <f>ROUND(L304*K304,3)</f>
        <v>0</v>
      </c>
      <c r="BL304" s="20" t="s">
        <v>681</v>
      </c>
      <c r="BM304" s="20" t="s">
        <v>736</v>
      </c>
    </row>
    <row r="305" s="1" customFormat="1" ht="16.5" customHeight="1">
      <c r="B305" s="44"/>
      <c r="C305" s="214" t="s">
        <v>737</v>
      </c>
      <c r="D305" s="214" t="s">
        <v>168</v>
      </c>
      <c r="E305" s="215" t="s">
        <v>738</v>
      </c>
      <c r="F305" s="216" t="s">
        <v>739</v>
      </c>
      <c r="G305" s="216"/>
      <c r="H305" s="216"/>
      <c r="I305" s="216"/>
      <c r="J305" s="217" t="s">
        <v>336</v>
      </c>
      <c r="K305" s="219">
        <v>0</v>
      </c>
      <c r="L305" s="219">
        <v>0</v>
      </c>
      <c r="M305" s="220"/>
      <c r="N305" s="218">
        <f>ROUND(L305*K305,3)</f>
        <v>0</v>
      </c>
      <c r="O305" s="218"/>
      <c r="P305" s="218"/>
      <c r="Q305" s="218"/>
      <c r="R305" s="46"/>
      <c r="T305" s="221" t="s">
        <v>20</v>
      </c>
      <c r="U305" s="54" t="s">
        <v>43</v>
      </c>
      <c r="V305" s="45"/>
      <c r="W305" s="222">
        <f>V305*K305</f>
        <v>0</v>
      </c>
      <c r="X305" s="222">
        <v>0</v>
      </c>
      <c r="Y305" s="222">
        <f>X305*K305</f>
        <v>0</v>
      </c>
      <c r="Z305" s="222">
        <v>0</v>
      </c>
      <c r="AA305" s="223">
        <f>Z305*K305</f>
        <v>0</v>
      </c>
      <c r="AR305" s="20" t="s">
        <v>386</v>
      </c>
      <c r="AT305" s="20" t="s">
        <v>168</v>
      </c>
      <c r="AU305" s="20" t="s">
        <v>146</v>
      </c>
      <c r="AY305" s="20" t="s">
        <v>167</v>
      </c>
      <c r="BE305" s="136">
        <f>IF(U305="základná",N305,0)</f>
        <v>0</v>
      </c>
      <c r="BF305" s="136">
        <f>IF(U305="znížená",N305,0)</f>
        <v>0</v>
      </c>
      <c r="BG305" s="136">
        <f>IF(U305="zákl. prenesená",N305,0)</f>
        <v>0</v>
      </c>
      <c r="BH305" s="136">
        <f>IF(U305="zníž. prenesená",N305,0)</f>
        <v>0</v>
      </c>
      <c r="BI305" s="136">
        <f>IF(U305="nulová",N305,0)</f>
        <v>0</v>
      </c>
      <c r="BJ305" s="20" t="s">
        <v>146</v>
      </c>
      <c r="BK305" s="224">
        <f>ROUND(L305*K305,3)</f>
        <v>0</v>
      </c>
      <c r="BL305" s="20" t="s">
        <v>386</v>
      </c>
      <c r="BM305" s="20" t="s">
        <v>740</v>
      </c>
    </row>
    <row r="306" s="9" customFormat="1" ht="37.44" customHeight="1">
      <c r="B306" s="200"/>
      <c r="C306" s="201"/>
      <c r="D306" s="202" t="s">
        <v>141</v>
      </c>
      <c r="E306" s="202"/>
      <c r="F306" s="202"/>
      <c r="G306" s="202"/>
      <c r="H306" s="202"/>
      <c r="I306" s="202"/>
      <c r="J306" s="202"/>
      <c r="K306" s="202"/>
      <c r="L306" s="202"/>
      <c r="M306" s="202"/>
      <c r="N306" s="236">
        <f>BK306</f>
        <v>0</v>
      </c>
      <c r="O306" s="237"/>
      <c r="P306" s="237"/>
      <c r="Q306" s="237"/>
      <c r="R306" s="204"/>
      <c r="T306" s="205"/>
      <c r="U306" s="201"/>
      <c r="V306" s="201"/>
      <c r="W306" s="206">
        <f>SUM(W307:W308)</f>
        <v>0</v>
      </c>
      <c r="X306" s="201"/>
      <c r="Y306" s="206">
        <f>SUM(Y307:Y308)</f>
        <v>0</v>
      </c>
      <c r="Z306" s="201"/>
      <c r="AA306" s="207">
        <f>SUM(AA307:AA308)</f>
        <v>0</v>
      </c>
      <c r="AR306" s="208" t="s">
        <v>172</v>
      </c>
      <c r="AT306" s="209" t="s">
        <v>75</v>
      </c>
      <c r="AU306" s="209" t="s">
        <v>76</v>
      </c>
      <c r="AY306" s="208" t="s">
        <v>167</v>
      </c>
      <c r="BK306" s="210">
        <f>SUM(BK307:BK308)</f>
        <v>0</v>
      </c>
    </row>
    <row r="307" s="1" customFormat="1" ht="38.25" customHeight="1">
      <c r="B307" s="44"/>
      <c r="C307" s="214" t="s">
        <v>741</v>
      </c>
      <c r="D307" s="214" t="s">
        <v>168</v>
      </c>
      <c r="E307" s="215" t="s">
        <v>742</v>
      </c>
      <c r="F307" s="216" t="s">
        <v>743</v>
      </c>
      <c r="G307" s="216"/>
      <c r="H307" s="216"/>
      <c r="I307" s="216"/>
      <c r="J307" s="217" t="s">
        <v>303</v>
      </c>
      <c r="K307" s="218">
        <v>16</v>
      </c>
      <c r="L307" s="219">
        <v>0</v>
      </c>
      <c r="M307" s="220"/>
      <c r="N307" s="218">
        <f>ROUND(L307*K307,3)</f>
        <v>0</v>
      </c>
      <c r="O307" s="218"/>
      <c r="P307" s="218"/>
      <c r="Q307" s="218"/>
      <c r="R307" s="46"/>
      <c r="T307" s="221" t="s">
        <v>20</v>
      </c>
      <c r="U307" s="54" t="s">
        <v>43</v>
      </c>
      <c r="V307" s="45"/>
      <c r="W307" s="222">
        <f>V307*K307</f>
        <v>0</v>
      </c>
      <c r="X307" s="222">
        <v>0</v>
      </c>
      <c r="Y307" s="222">
        <f>X307*K307</f>
        <v>0</v>
      </c>
      <c r="Z307" s="222">
        <v>0</v>
      </c>
      <c r="AA307" s="223">
        <f>Z307*K307</f>
        <v>0</v>
      </c>
      <c r="AR307" s="20" t="s">
        <v>744</v>
      </c>
      <c r="AT307" s="20" t="s">
        <v>168</v>
      </c>
      <c r="AU307" s="20" t="s">
        <v>84</v>
      </c>
      <c r="AY307" s="20" t="s">
        <v>167</v>
      </c>
      <c r="BE307" s="136">
        <f>IF(U307="základná",N307,0)</f>
        <v>0</v>
      </c>
      <c r="BF307" s="136">
        <f>IF(U307="znížená",N307,0)</f>
        <v>0</v>
      </c>
      <c r="BG307" s="136">
        <f>IF(U307="zákl. prenesená",N307,0)</f>
        <v>0</v>
      </c>
      <c r="BH307" s="136">
        <f>IF(U307="zníž. prenesená",N307,0)</f>
        <v>0</v>
      </c>
      <c r="BI307" s="136">
        <f>IF(U307="nulová",N307,0)</f>
        <v>0</v>
      </c>
      <c r="BJ307" s="20" t="s">
        <v>146</v>
      </c>
      <c r="BK307" s="224">
        <f>ROUND(L307*K307,3)</f>
        <v>0</v>
      </c>
      <c r="BL307" s="20" t="s">
        <v>744</v>
      </c>
      <c r="BM307" s="20" t="s">
        <v>745</v>
      </c>
    </row>
    <row r="308" s="1" customFormat="1" ht="38.25" customHeight="1">
      <c r="B308" s="44"/>
      <c r="C308" s="214" t="s">
        <v>746</v>
      </c>
      <c r="D308" s="214" t="s">
        <v>168</v>
      </c>
      <c r="E308" s="215" t="s">
        <v>747</v>
      </c>
      <c r="F308" s="216" t="s">
        <v>748</v>
      </c>
      <c r="G308" s="216"/>
      <c r="H308" s="216"/>
      <c r="I308" s="216"/>
      <c r="J308" s="217" t="s">
        <v>303</v>
      </c>
      <c r="K308" s="218">
        <v>48</v>
      </c>
      <c r="L308" s="219">
        <v>0</v>
      </c>
      <c r="M308" s="220"/>
      <c r="N308" s="218">
        <f>ROUND(L308*K308,3)</f>
        <v>0</v>
      </c>
      <c r="O308" s="218"/>
      <c r="P308" s="218"/>
      <c r="Q308" s="218"/>
      <c r="R308" s="46"/>
      <c r="T308" s="221" t="s">
        <v>20</v>
      </c>
      <c r="U308" s="54" t="s">
        <v>43</v>
      </c>
      <c r="V308" s="45"/>
      <c r="W308" s="222">
        <f>V308*K308</f>
        <v>0</v>
      </c>
      <c r="X308" s="222">
        <v>0</v>
      </c>
      <c r="Y308" s="222">
        <f>X308*K308</f>
        <v>0</v>
      </c>
      <c r="Z308" s="222">
        <v>0</v>
      </c>
      <c r="AA308" s="223">
        <f>Z308*K308</f>
        <v>0</v>
      </c>
      <c r="AR308" s="20" t="s">
        <v>744</v>
      </c>
      <c r="AT308" s="20" t="s">
        <v>168</v>
      </c>
      <c r="AU308" s="20" t="s">
        <v>84</v>
      </c>
      <c r="AY308" s="20" t="s">
        <v>167</v>
      </c>
      <c r="BE308" s="136">
        <f>IF(U308="základná",N308,0)</f>
        <v>0</v>
      </c>
      <c r="BF308" s="136">
        <f>IF(U308="znížená",N308,0)</f>
        <v>0</v>
      </c>
      <c r="BG308" s="136">
        <f>IF(U308="zákl. prenesená",N308,0)</f>
        <v>0</v>
      </c>
      <c r="BH308" s="136">
        <f>IF(U308="zníž. prenesená",N308,0)</f>
        <v>0</v>
      </c>
      <c r="BI308" s="136">
        <f>IF(U308="nulová",N308,0)</f>
        <v>0</v>
      </c>
      <c r="BJ308" s="20" t="s">
        <v>146</v>
      </c>
      <c r="BK308" s="224">
        <f>ROUND(L308*K308,3)</f>
        <v>0</v>
      </c>
      <c r="BL308" s="20" t="s">
        <v>744</v>
      </c>
      <c r="BM308" s="20" t="s">
        <v>749</v>
      </c>
    </row>
    <row r="309" s="1" customFormat="1" ht="49.92" customHeight="1">
      <c r="B309" s="44"/>
      <c r="C309" s="45"/>
      <c r="D309" s="202" t="s">
        <v>750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236">
        <f>BK309</f>
        <v>0</v>
      </c>
      <c r="O309" s="237"/>
      <c r="P309" s="237"/>
      <c r="Q309" s="237"/>
      <c r="R309" s="46"/>
      <c r="T309" s="184"/>
      <c r="U309" s="45"/>
      <c r="V309" s="45"/>
      <c r="W309" s="45"/>
      <c r="X309" s="45"/>
      <c r="Y309" s="45"/>
      <c r="Z309" s="45"/>
      <c r="AA309" s="98"/>
      <c r="AT309" s="20" t="s">
        <v>75</v>
      </c>
      <c r="AU309" s="20" t="s">
        <v>76</v>
      </c>
      <c r="AY309" s="20" t="s">
        <v>751</v>
      </c>
      <c r="BK309" s="224">
        <f>SUM(BK310:BK314)</f>
        <v>0</v>
      </c>
    </row>
    <row r="310" s="1" customFormat="1" ht="22.32" customHeight="1">
      <c r="B310" s="44"/>
      <c r="C310" s="238" t="s">
        <v>20</v>
      </c>
      <c r="D310" s="238" t="s">
        <v>168</v>
      </c>
      <c r="E310" s="239" t="s">
        <v>20</v>
      </c>
      <c r="F310" s="240" t="s">
        <v>20</v>
      </c>
      <c r="G310" s="240"/>
      <c r="H310" s="240"/>
      <c r="I310" s="240"/>
      <c r="J310" s="241" t="s">
        <v>20</v>
      </c>
      <c r="K310" s="219"/>
      <c r="L310" s="219"/>
      <c r="M310" s="218"/>
      <c r="N310" s="218">
        <f>BK310</f>
        <v>0</v>
      </c>
      <c r="O310" s="218"/>
      <c r="P310" s="218"/>
      <c r="Q310" s="218"/>
      <c r="R310" s="46"/>
      <c r="T310" s="221" t="s">
        <v>20</v>
      </c>
      <c r="U310" s="242" t="s">
        <v>43</v>
      </c>
      <c r="V310" s="45"/>
      <c r="W310" s="45"/>
      <c r="X310" s="45"/>
      <c r="Y310" s="45"/>
      <c r="Z310" s="45"/>
      <c r="AA310" s="98"/>
      <c r="AT310" s="20" t="s">
        <v>751</v>
      </c>
      <c r="AU310" s="20" t="s">
        <v>84</v>
      </c>
      <c r="AY310" s="20" t="s">
        <v>751</v>
      </c>
      <c r="BE310" s="136">
        <f>IF(U310="základná",N310,0)</f>
        <v>0</v>
      </c>
      <c r="BF310" s="136">
        <f>IF(U310="znížená",N310,0)</f>
        <v>0</v>
      </c>
      <c r="BG310" s="136">
        <f>IF(U310="zákl. prenesená",N310,0)</f>
        <v>0</v>
      </c>
      <c r="BH310" s="136">
        <f>IF(U310="zníž. prenesená",N310,0)</f>
        <v>0</v>
      </c>
      <c r="BI310" s="136">
        <f>IF(U310="nulová",N310,0)</f>
        <v>0</v>
      </c>
      <c r="BJ310" s="20" t="s">
        <v>146</v>
      </c>
      <c r="BK310" s="224">
        <f>L310*K310</f>
        <v>0</v>
      </c>
    </row>
    <row r="311" s="1" customFormat="1" ht="22.32" customHeight="1">
      <c r="B311" s="44"/>
      <c r="C311" s="238" t="s">
        <v>20</v>
      </c>
      <c r="D311" s="238" t="s">
        <v>168</v>
      </c>
      <c r="E311" s="239" t="s">
        <v>20</v>
      </c>
      <c r="F311" s="240" t="s">
        <v>20</v>
      </c>
      <c r="G311" s="240"/>
      <c r="H311" s="240"/>
      <c r="I311" s="240"/>
      <c r="J311" s="241" t="s">
        <v>20</v>
      </c>
      <c r="K311" s="219"/>
      <c r="L311" s="219"/>
      <c r="M311" s="218"/>
      <c r="N311" s="218">
        <f>BK311</f>
        <v>0</v>
      </c>
      <c r="O311" s="218"/>
      <c r="P311" s="218"/>
      <c r="Q311" s="218"/>
      <c r="R311" s="46"/>
      <c r="T311" s="221" t="s">
        <v>20</v>
      </c>
      <c r="U311" s="242" t="s">
        <v>43</v>
      </c>
      <c r="V311" s="45"/>
      <c r="W311" s="45"/>
      <c r="X311" s="45"/>
      <c r="Y311" s="45"/>
      <c r="Z311" s="45"/>
      <c r="AA311" s="98"/>
      <c r="AT311" s="20" t="s">
        <v>751</v>
      </c>
      <c r="AU311" s="20" t="s">
        <v>84</v>
      </c>
      <c r="AY311" s="20" t="s">
        <v>751</v>
      </c>
      <c r="BE311" s="136">
        <f>IF(U311="základná",N311,0)</f>
        <v>0</v>
      </c>
      <c r="BF311" s="136">
        <f>IF(U311="znížená",N311,0)</f>
        <v>0</v>
      </c>
      <c r="BG311" s="136">
        <f>IF(U311="zákl. prenesená",N311,0)</f>
        <v>0</v>
      </c>
      <c r="BH311" s="136">
        <f>IF(U311="zníž. prenesená",N311,0)</f>
        <v>0</v>
      </c>
      <c r="BI311" s="136">
        <f>IF(U311="nulová",N311,0)</f>
        <v>0</v>
      </c>
      <c r="BJ311" s="20" t="s">
        <v>146</v>
      </c>
      <c r="BK311" s="224">
        <f>L311*K311</f>
        <v>0</v>
      </c>
    </row>
    <row r="312" s="1" customFormat="1" ht="22.32" customHeight="1">
      <c r="B312" s="44"/>
      <c r="C312" s="238" t="s">
        <v>20</v>
      </c>
      <c r="D312" s="238" t="s">
        <v>168</v>
      </c>
      <c r="E312" s="239" t="s">
        <v>20</v>
      </c>
      <c r="F312" s="240" t="s">
        <v>20</v>
      </c>
      <c r="G312" s="240"/>
      <c r="H312" s="240"/>
      <c r="I312" s="240"/>
      <c r="J312" s="241" t="s">
        <v>20</v>
      </c>
      <c r="K312" s="219"/>
      <c r="L312" s="219"/>
      <c r="M312" s="218"/>
      <c r="N312" s="218">
        <f>BK312</f>
        <v>0</v>
      </c>
      <c r="O312" s="218"/>
      <c r="P312" s="218"/>
      <c r="Q312" s="218"/>
      <c r="R312" s="46"/>
      <c r="T312" s="221" t="s">
        <v>20</v>
      </c>
      <c r="U312" s="242" t="s">
        <v>43</v>
      </c>
      <c r="V312" s="45"/>
      <c r="W312" s="45"/>
      <c r="X312" s="45"/>
      <c r="Y312" s="45"/>
      <c r="Z312" s="45"/>
      <c r="AA312" s="98"/>
      <c r="AT312" s="20" t="s">
        <v>751</v>
      </c>
      <c r="AU312" s="20" t="s">
        <v>84</v>
      </c>
      <c r="AY312" s="20" t="s">
        <v>751</v>
      </c>
      <c r="BE312" s="136">
        <f>IF(U312="základná",N312,0)</f>
        <v>0</v>
      </c>
      <c r="BF312" s="136">
        <f>IF(U312="znížená",N312,0)</f>
        <v>0</v>
      </c>
      <c r="BG312" s="136">
        <f>IF(U312="zákl. prenesená",N312,0)</f>
        <v>0</v>
      </c>
      <c r="BH312" s="136">
        <f>IF(U312="zníž. prenesená",N312,0)</f>
        <v>0</v>
      </c>
      <c r="BI312" s="136">
        <f>IF(U312="nulová",N312,0)</f>
        <v>0</v>
      </c>
      <c r="BJ312" s="20" t="s">
        <v>146</v>
      </c>
      <c r="BK312" s="224">
        <f>L312*K312</f>
        <v>0</v>
      </c>
    </row>
    <row r="313" s="1" customFormat="1" ht="22.32" customHeight="1">
      <c r="B313" s="44"/>
      <c r="C313" s="238" t="s">
        <v>20</v>
      </c>
      <c r="D313" s="238" t="s">
        <v>168</v>
      </c>
      <c r="E313" s="239" t="s">
        <v>20</v>
      </c>
      <c r="F313" s="240" t="s">
        <v>20</v>
      </c>
      <c r="G313" s="240"/>
      <c r="H313" s="240"/>
      <c r="I313" s="240"/>
      <c r="J313" s="241" t="s">
        <v>20</v>
      </c>
      <c r="K313" s="219"/>
      <c r="L313" s="219"/>
      <c r="M313" s="218"/>
      <c r="N313" s="218">
        <f>BK313</f>
        <v>0</v>
      </c>
      <c r="O313" s="218"/>
      <c r="P313" s="218"/>
      <c r="Q313" s="218"/>
      <c r="R313" s="46"/>
      <c r="T313" s="221" t="s">
        <v>20</v>
      </c>
      <c r="U313" s="242" t="s">
        <v>43</v>
      </c>
      <c r="V313" s="45"/>
      <c r="W313" s="45"/>
      <c r="X313" s="45"/>
      <c r="Y313" s="45"/>
      <c r="Z313" s="45"/>
      <c r="AA313" s="98"/>
      <c r="AT313" s="20" t="s">
        <v>751</v>
      </c>
      <c r="AU313" s="20" t="s">
        <v>84</v>
      </c>
      <c r="AY313" s="20" t="s">
        <v>751</v>
      </c>
      <c r="BE313" s="136">
        <f>IF(U313="základná",N313,0)</f>
        <v>0</v>
      </c>
      <c r="BF313" s="136">
        <f>IF(U313="znížená",N313,0)</f>
        <v>0</v>
      </c>
      <c r="BG313" s="136">
        <f>IF(U313="zákl. prenesená",N313,0)</f>
        <v>0</v>
      </c>
      <c r="BH313" s="136">
        <f>IF(U313="zníž. prenesená",N313,0)</f>
        <v>0</v>
      </c>
      <c r="BI313" s="136">
        <f>IF(U313="nulová",N313,0)</f>
        <v>0</v>
      </c>
      <c r="BJ313" s="20" t="s">
        <v>146</v>
      </c>
      <c r="BK313" s="224">
        <f>L313*K313</f>
        <v>0</v>
      </c>
    </row>
    <row r="314" s="1" customFormat="1" ht="22.32" customHeight="1">
      <c r="B314" s="44"/>
      <c r="C314" s="238" t="s">
        <v>20</v>
      </c>
      <c r="D314" s="238" t="s">
        <v>168</v>
      </c>
      <c r="E314" s="239" t="s">
        <v>20</v>
      </c>
      <c r="F314" s="240" t="s">
        <v>20</v>
      </c>
      <c r="G314" s="240"/>
      <c r="H314" s="240"/>
      <c r="I314" s="240"/>
      <c r="J314" s="241" t="s">
        <v>20</v>
      </c>
      <c r="K314" s="219"/>
      <c r="L314" s="219"/>
      <c r="M314" s="218"/>
      <c r="N314" s="218">
        <f>BK314</f>
        <v>0</v>
      </c>
      <c r="O314" s="218"/>
      <c r="P314" s="218"/>
      <c r="Q314" s="218"/>
      <c r="R314" s="46"/>
      <c r="T314" s="221" t="s">
        <v>20</v>
      </c>
      <c r="U314" s="242" t="s">
        <v>43</v>
      </c>
      <c r="V314" s="70"/>
      <c r="W314" s="70"/>
      <c r="X314" s="70"/>
      <c r="Y314" s="70"/>
      <c r="Z314" s="70"/>
      <c r="AA314" s="72"/>
      <c r="AT314" s="20" t="s">
        <v>751</v>
      </c>
      <c r="AU314" s="20" t="s">
        <v>84</v>
      </c>
      <c r="AY314" s="20" t="s">
        <v>751</v>
      </c>
      <c r="BE314" s="136">
        <f>IF(U314="základná",N314,0)</f>
        <v>0</v>
      </c>
      <c r="BF314" s="136">
        <f>IF(U314="znížená",N314,0)</f>
        <v>0</v>
      </c>
      <c r="BG314" s="136">
        <f>IF(U314="zákl. prenesená",N314,0)</f>
        <v>0</v>
      </c>
      <c r="BH314" s="136">
        <f>IF(U314="zníž. prenesená",N314,0)</f>
        <v>0</v>
      </c>
      <c r="BI314" s="136">
        <f>IF(U314="nulová",N314,0)</f>
        <v>0</v>
      </c>
      <c r="BJ314" s="20" t="s">
        <v>146</v>
      </c>
      <c r="BK314" s="224">
        <f>L314*K314</f>
        <v>0</v>
      </c>
    </row>
    <row r="315" s="1" customFormat="1" ht="6.96" customHeight="1">
      <c r="B315" s="73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5"/>
    </row>
  </sheetData>
  <sheetProtection sheet="1" formatColumns="0" formatRows="0" objects="1" scenarios="1" spinCount="10" saltValue="YBzkOK5/t6x4q7VDS4kBWV4mvh07j6e060Yf3HmtttmI0D5eEJ7fy/JD/YbEnq+znLFV0F1tYUdn60jz495t9g==" hashValue="Sesl10wvhCNhrf/vsSjNvTOyANIDs615DnsyqSRZAw/gJKMzJMHF0jLeYO8OJYq4Kjbl4UJ46dVYbNDH6vpopw==" algorithmName="SHA-512" password="CC35"/>
  <mergeCells count="56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7:I257"/>
    <mergeCell ref="L257:M257"/>
    <mergeCell ref="N257:Q257"/>
    <mergeCell ref="F258:I258"/>
    <mergeCell ref="L258:M258"/>
    <mergeCell ref="N258:Q258"/>
    <mergeCell ref="F260:I260"/>
    <mergeCell ref="L260:M260"/>
    <mergeCell ref="N260:Q260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8:I288"/>
    <mergeCell ref="L288:M288"/>
    <mergeCell ref="N288:Q288"/>
    <mergeCell ref="F290:I290"/>
    <mergeCell ref="L290:M290"/>
    <mergeCell ref="N290:Q290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7:I307"/>
    <mergeCell ref="L307:M307"/>
    <mergeCell ref="N307:Q307"/>
    <mergeCell ref="F308:I308"/>
    <mergeCell ref="L308:M308"/>
    <mergeCell ref="N308:Q308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N140:Q140"/>
    <mergeCell ref="N141:Q141"/>
    <mergeCell ref="N142:Q142"/>
    <mergeCell ref="N147:Q147"/>
    <mergeCell ref="N156:Q156"/>
    <mergeCell ref="N158:Q158"/>
    <mergeCell ref="N159:Q159"/>
    <mergeCell ref="N165:Q165"/>
    <mergeCell ref="N181:Q181"/>
    <mergeCell ref="N183:Q183"/>
    <mergeCell ref="N191:Q191"/>
    <mergeCell ref="N199:Q199"/>
    <mergeCell ref="N204:Q204"/>
    <mergeCell ref="N239:Q239"/>
    <mergeCell ref="N256:Q256"/>
    <mergeCell ref="N259:Q259"/>
    <mergeCell ref="N261:Q261"/>
    <mergeCell ref="N266:Q266"/>
    <mergeCell ref="N274:Q274"/>
    <mergeCell ref="N282:Q282"/>
    <mergeCell ref="N287:Q287"/>
    <mergeCell ref="N289:Q289"/>
    <mergeCell ref="N291:Q291"/>
    <mergeCell ref="N292:Q292"/>
    <mergeCell ref="N306:Q306"/>
    <mergeCell ref="N309:Q309"/>
    <mergeCell ref="H1:K1"/>
    <mergeCell ref="S2:AC2"/>
  </mergeCells>
  <dataValidations count="2">
    <dataValidation type="list" allowBlank="1" showInputMessage="1" showErrorMessage="1" error="Povolené sú hodnoty K, M." sqref="D310:D315">
      <formula1>"K, M"</formula1>
    </dataValidation>
    <dataValidation type="list" allowBlank="1" showInputMessage="1" showErrorMessage="1" error="Povolené sú hodnoty základná, znížená, nulová." sqref="U310:U31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3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Anna-FSPC\Anna</dc:creator>
  <cp:lastModifiedBy>Anna-FSPC\Anna</cp:lastModifiedBy>
  <dcterms:created xsi:type="dcterms:W3CDTF">2017-11-30T12:13:02Z</dcterms:created>
  <dcterms:modified xsi:type="dcterms:W3CDTF">2017-11-30T12:13:04Z</dcterms:modified>
</cp:coreProperties>
</file>